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95" windowHeight="5895" activeTab="1"/>
  </bookViews>
  <sheets>
    <sheet name="Accueil" sheetId="1" r:id="rId1"/>
    <sheet name="Copie" sheetId="2" r:id="rId2"/>
    <sheet name="graphiques" sheetId="3" r:id="rId3"/>
    <sheet name="Recap_classe" sheetId="4" r:id="rId4"/>
  </sheets>
  <definedNames>
    <definedName name="_xlnm.Print_Area" localSheetId="1">'Copie'!$B$3:$R$45</definedName>
  </definedNames>
  <calcPr fullCalcOnLoad="1"/>
</workbook>
</file>

<file path=xl/sharedStrings.xml><?xml version="1.0" encoding="utf-8"?>
<sst xmlns="http://schemas.openxmlformats.org/spreadsheetml/2006/main" count="174" uniqueCount="115">
  <si>
    <t>Copie manuscrite</t>
  </si>
  <si>
    <t>Copier le document</t>
  </si>
  <si>
    <t>Sous-total Réussites copie (codes 1 &amp; 2)</t>
  </si>
  <si>
    <t>Préhension du stylo</t>
  </si>
  <si>
    <t>Mémoire de travail</t>
  </si>
  <si>
    <t>Total Réussites (codes 1 &amp; 2)</t>
  </si>
  <si>
    <t>Nom</t>
  </si>
  <si>
    <t>Prénom</t>
  </si>
  <si>
    <t>Intégralité du document</t>
  </si>
  <si>
    <t>Orthographe</t>
  </si>
  <si>
    <t>Majuscules</t>
  </si>
  <si>
    <t>Ponctuation</t>
  </si>
  <si>
    <t>Normes d'écriture</t>
  </si>
  <si>
    <t>Mise en page</t>
  </si>
  <si>
    <t>item1</t>
  </si>
  <si>
    <t>item2</t>
  </si>
  <si>
    <t>item3</t>
  </si>
  <si>
    <t>item4</t>
  </si>
  <si>
    <t>item6</t>
  </si>
  <si>
    <t>item5</t>
  </si>
  <si>
    <t>item7</t>
  </si>
  <si>
    <t>item8</t>
  </si>
  <si>
    <t>item9</t>
  </si>
  <si>
    <t>Saisies Autorisées</t>
  </si>
  <si>
    <t>item10</t>
  </si>
  <si>
    <t>Gestion espace &amp;matériel</t>
  </si>
  <si>
    <t>Vérification du travail</t>
  </si>
  <si>
    <t>Nombre d'élèves ayant passé le test :</t>
  </si>
  <si>
    <t>Moyenne réussite / élève :</t>
  </si>
  <si>
    <t>Nom de la commune :</t>
  </si>
  <si>
    <t>Nom de l'école :</t>
  </si>
  <si>
    <t>Circonscription :</t>
  </si>
  <si>
    <t>Nom de l'enseignant(e) :</t>
  </si>
  <si>
    <t>Comment utiliser ce classeur ?</t>
  </si>
  <si>
    <t xml:space="preserve">Conseil : </t>
  </si>
  <si>
    <t>1.</t>
  </si>
  <si>
    <t>2.</t>
  </si>
  <si>
    <t>3.</t>
  </si>
  <si>
    <t>4.</t>
  </si>
  <si>
    <r>
      <t xml:space="preserve"> NB : Seuls les codes 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 xml:space="preserve">, </t>
    </r>
    <r>
      <rPr>
        <b/>
        <i/>
        <sz val="10"/>
        <rFont val="Arial"/>
        <family val="2"/>
      </rPr>
      <t>2</t>
    </r>
    <r>
      <rPr>
        <i/>
        <sz val="10"/>
        <rFont val="Arial"/>
        <family val="2"/>
      </rPr>
      <t>,</t>
    </r>
    <r>
      <rPr>
        <b/>
        <i/>
        <sz val="10"/>
        <rFont val="Arial"/>
        <family val="2"/>
      </rPr>
      <t xml:space="preserve"> 9</t>
    </r>
    <r>
      <rPr>
        <i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0</t>
    </r>
    <r>
      <rPr>
        <i/>
        <sz val="10"/>
        <rFont val="Arial"/>
        <family val="2"/>
      </rPr>
      <t xml:space="preserve"> sont autorisés. </t>
    </r>
  </si>
  <si>
    <r>
      <t xml:space="preserve"> Cliquez sur l'onglet "</t>
    </r>
    <r>
      <rPr>
        <b/>
        <sz val="10"/>
        <rFont val="Arial"/>
        <family val="2"/>
      </rPr>
      <t>Copie</t>
    </r>
    <r>
      <rPr>
        <sz val="10"/>
        <rFont val="Arial"/>
        <family val="0"/>
      </rPr>
      <t>" en bas de cette feuille.</t>
    </r>
  </si>
  <si>
    <r>
      <t xml:space="preserve"> Indiquez les éléments nécessaires à l'</t>
    </r>
    <r>
      <rPr>
        <b/>
        <sz val="10"/>
        <rFont val="Arial"/>
        <family val="2"/>
      </rPr>
      <t>identification de l'école</t>
    </r>
    <r>
      <rPr>
        <sz val="10"/>
        <rFont val="Arial"/>
        <family val="0"/>
      </rPr>
      <t>.</t>
    </r>
  </si>
  <si>
    <r>
      <t xml:space="preserve"> Indiquez le nombre d'élèves ayant </t>
    </r>
    <r>
      <rPr>
        <b/>
        <sz val="10"/>
        <rFont val="Arial"/>
        <family val="2"/>
      </rPr>
      <t>réellement passé le test</t>
    </r>
    <r>
      <rPr>
        <sz val="10"/>
        <rFont val="Arial"/>
        <family val="0"/>
      </rPr>
      <t xml:space="preserve"> de copie.</t>
    </r>
  </si>
  <si>
    <t>Pour passer d'une case de saisie à l'autre, utilisez la touche "Tab" située à gauche du "A" sur votre clavier.</t>
  </si>
  <si>
    <t>Vous gagnerez un temps précieux…</t>
  </si>
  <si>
    <r>
      <t xml:space="preserve"> </t>
    </r>
    <r>
      <rPr>
        <b/>
        <sz val="10"/>
        <rFont val="Arial"/>
        <family val="2"/>
      </rPr>
      <t>Saisissez les codes</t>
    </r>
    <r>
      <rPr>
        <sz val="10"/>
        <rFont val="Arial"/>
        <family val="0"/>
      </rPr>
      <t xml:space="preserve"> qui correspondent aux résultats de vos élèves.</t>
    </r>
  </si>
  <si>
    <t>Comment transmettre les résultats de vos élèves ?</t>
  </si>
  <si>
    <t>Effacez les Noms et Prénoms des élèves sur la feuille "Copie"</t>
  </si>
  <si>
    <r>
      <t>Enregistrez ce classeur sous un autre nom (par exemple C</t>
    </r>
    <r>
      <rPr>
        <i/>
        <sz val="10"/>
        <rFont val="Arial"/>
        <family val="2"/>
      </rPr>
      <t>opie-NOM-enseignant)</t>
    </r>
    <r>
      <rPr>
        <sz val="10"/>
        <rFont val="Arial"/>
        <family val="2"/>
      </rPr>
      <t xml:space="preserve"> sur votre bureau.</t>
    </r>
  </si>
  <si>
    <t>Cliquez sur l'onglet "Copie" pour commencer…</t>
  </si>
  <si>
    <t>Temps (en min)</t>
  </si>
  <si>
    <t>G</t>
  </si>
  <si>
    <t>D</t>
  </si>
  <si>
    <t>(G)Gaucher)/(D)Droitier</t>
  </si>
  <si>
    <t>Niveau classe :</t>
  </si>
  <si>
    <t>CP</t>
  </si>
  <si>
    <t>CM1</t>
  </si>
  <si>
    <t>borne1</t>
  </si>
  <si>
    <t>borne2</t>
  </si>
  <si>
    <t>Niveau 1</t>
  </si>
  <si>
    <t>Niveau 2</t>
  </si>
  <si>
    <t>Niveau 3</t>
  </si>
  <si>
    <t>items 1 à 6</t>
  </si>
  <si>
    <t>items 7 à 10</t>
  </si>
  <si>
    <t>Réussite item 1</t>
  </si>
  <si>
    <t>Réussite item 2</t>
  </si>
  <si>
    <t>Réussite item 3</t>
  </si>
  <si>
    <t>Réussite item 4</t>
  </si>
  <si>
    <t>Réussite item 5</t>
  </si>
  <si>
    <t>Réussite item 6</t>
  </si>
  <si>
    <t>Réussite item 7</t>
  </si>
  <si>
    <t>Réussite item 8</t>
  </si>
  <si>
    <t>Réussite item 9</t>
  </si>
  <si>
    <t>Réussite item 10</t>
  </si>
  <si>
    <t>6 sur 6</t>
  </si>
  <si>
    <t>4 sur 4</t>
  </si>
  <si>
    <t>code 1</t>
  </si>
  <si>
    <t>5 sur 6</t>
  </si>
  <si>
    <t>3 sur 4</t>
  </si>
  <si>
    <t>code 2</t>
  </si>
  <si>
    <t>4 sur 6</t>
  </si>
  <si>
    <t>2 sur 4</t>
  </si>
  <si>
    <t>code 9</t>
  </si>
  <si>
    <t>3 sur 6</t>
  </si>
  <si>
    <t>1 sur 4</t>
  </si>
  <si>
    <t>2 sur 6</t>
  </si>
  <si>
    <t>0 sur 4</t>
  </si>
  <si>
    <t>1 sur 6</t>
  </si>
  <si>
    <t>0 sur 6</t>
  </si>
  <si>
    <t>item 1 : copie intégrale</t>
  </si>
  <si>
    <t>item 2 : orthographe</t>
  </si>
  <si>
    <t>item 3 : majuscules</t>
  </si>
  <si>
    <t>item 4 : ponctuation</t>
  </si>
  <si>
    <t>item 5 : normes d'écriture</t>
  </si>
  <si>
    <t>item 6 : mise en page</t>
  </si>
  <si>
    <t>item 7 : préhension du stylo</t>
  </si>
  <si>
    <t>item 8 : mémoire de travail</t>
  </si>
  <si>
    <t>item 9 : gestion espace et matériel</t>
  </si>
  <si>
    <t>item 10 : vérification</t>
  </si>
  <si>
    <t>Réussite classe (codes 1 et 2)</t>
  </si>
  <si>
    <t>Ecole :</t>
  </si>
  <si>
    <t>Commune :</t>
  </si>
  <si>
    <t>Enseignant :</t>
  </si>
  <si>
    <t>Nb élèves :</t>
  </si>
  <si>
    <t>Ne pas modifier cette page : elle sert à créer les graphiques</t>
  </si>
  <si>
    <t>code 0</t>
  </si>
  <si>
    <t>5.</t>
  </si>
  <si>
    <r>
      <t xml:space="preserve"> Indiquez le </t>
    </r>
    <r>
      <rPr>
        <b/>
        <sz val="10"/>
        <rFont val="Arial"/>
        <family val="2"/>
      </rPr>
      <t>niveau de classe</t>
    </r>
    <r>
      <rPr>
        <sz val="10"/>
        <rFont val="Arial"/>
        <family val="0"/>
      </rPr>
      <t xml:space="preserve"> (CP ou CM1) : cette donnée est utile pour créer les niveaux de rapidité.</t>
    </r>
  </si>
  <si>
    <t>Niveaux de rapidité</t>
  </si>
  <si>
    <t>Niveau de rapidité</t>
  </si>
  <si>
    <t>Ces graphiques sont conçus
pour être imprimés directement
(2 pages)</t>
  </si>
  <si>
    <r>
      <t xml:space="preserve">Copie 2016 </t>
    </r>
    <r>
      <rPr>
        <sz val="12"/>
        <rFont val="Arial"/>
        <family val="2"/>
      </rPr>
      <t>(du 30 mai au 03 juin 2016)</t>
    </r>
  </si>
  <si>
    <r>
      <t>--&gt; Retour dans les circonscriptions avant le 10 juin</t>
    </r>
    <r>
      <rPr>
        <b/>
        <sz val="10"/>
        <rFont val="Arial"/>
        <family val="2"/>
      </rPr>
      <t xml:space="preserve"> 2016</t>
    </r>
  </si>
  <si>
    <r>
      <t xml:space="preserve">Envoyez-le en Pièce Jointe au </t>
    </r>
    <r>
      <rPr>
        <b/>
        <sz val="10"/>
        <color indexed="10"/>
        <rFont val="Arial"/>
        <family val="2"/>
      </rPr>
      <t>secrétariat de votre circonscription avant le 10 juin 2016.</t>
    </r>
  </si>
  <si>
    <t>Copie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</si>
</sst>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sz val="4.25"/>
      <color indexed="8"/>
      <name val="Arial"/>
      <family val="2"/>
    </font>
    <font>
      <sz val="4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5.25"/>
      <color indexed="8"/>
      <name val="Arial"/>
      <family val="2"/>
    </font>
    <font>
      <sz val="3.55"/>
      <color indexed="8"/>
      <name val="Arial"/>
      <family val="2"/>
    </font>
    <font>
      <sz val="3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0" fillId="26" borderId="3" applyNumberFormat="0" applyFont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67">
    <xf numFmtId="0" fontId="0" fillId="0" borderId="0" xfId="0" applyAlignment="1">
      <alignment/>
    </xf>
    <xf numFmtId="0" fontId="0" fillId="32" borderId="0" xfId="0" applyFill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 horizontal="center" vertical="center" textRotation="90" wrapText="1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33" borderId="14" xfId="0" applyFill="1" applyBorder="1" applyAlignment="1">
      <alignment/>
    </xf>
    <xf numFmtId="0" fontId="1" fillId="0" borderId="0" xfId="0" applyFont="1" applyAlignment="1">
      <alignment horizontal="center"/>
    </xf>
    <xf numFmtId="0" fontId="1" fillId="32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right"/>
    </xf>
    <xf numFmtId="0" fontId="0" fillId="34" borderId="0" xfId="0" applyFill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0" fontId="0" fillId="33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45" applyFill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33" borderId="0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textRotation="90"/>
    </xf>
    <xf numFmtId="16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4" fillId="35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1" fontId="0" fillId="0" borderId="13" xfId="0" applyNumberFormat="1" applyBorder="1" applyAlignment="1" applyProtection="1">
      <alignment horizontal="center"/>
      <protection/>
    </xf>
    <xf numFmtId="1" fontId="0" fillId="0" borderId="14" xfId="0" applyNumberFormat="1" applyBorder="1" applyAlignment="1" applyProtection="1">
      <alignment horizontal="center"/>
      <protection/>
    </xf>
    <xf numFmtId="0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7" fillId="34" borderId="0" xfId="0" applyFont="1" applyFill="1" applyBorder="1" applyAlignment="1">
      <alignment/>
    </xf>
    <xf numFmtId="0" fontId="0" fillId="34" borderId="0" xfId="0" applyFont="1" applyFill="1" applyBorder="1" applyAlignment="1" quotePrefix="1">
      <alignment/>
    </xf>
    <xf numFmtId="49" fontId="9" fillId="0" borderId="0" xfId="0" applyNumberFormat="1" applyFont="1" applyAlignment="1">
      <alignment wrapText="1"/>
    </xf>
    <xf numFmtId="49" fontId="4" fillId="34" borderId="0" xfId="0" applyNumberFormat="1" applyFont="1" applyFill="1" applyBorder="1" applyAlignment="1">
      <alignment horizontal="center" textRotation="180"/>
    </xf>
    <xf numFmtId="0" fontId="1" fillId="33" borderId="0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center" textRotation="90"/>
    </xf>
    <xf numFmtId="0" fontId="4" fillId="33" borderId="14" xfId="0" applyFont="1" applyFill="1" applyBorder="1" applyAlignment="1" applyProtection="1">
      <alignment horizontal="center" textRotation="90"/>
      <protection/>
    </xf>
    <xf numFmtId="0" fontId="0" fillId="34" borderId="0" xfId="0" applyFill="1" applyAlignment="1" applyProtection="1">
      <alignment horizontal="center"/>
      <protection locked="0"/>
    </xf>
    <xf numFmtId="0" fontId="1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 textRotation="90" wrapText="1"/>
    </xf>
    <xf numFmtId="0" fontId="2" fillId="32" borderId="12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4" fillId="33" borderId="0" xfId="0" applyFont="1" applyFill="1" applyBorder="1" applyAlignment="1">
      <alignment horizontal="center" textRotation="90"/>
    </xf>
    <xf numFmtId="49" fontId="9" fillId="0" borderId="0" xfId="0" applyNumberFormat="1" applyFont="1" applyAlignment="1">
      <alignment horizont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6"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57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5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Résultat global de la classe (items 1 à 6)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89"/>
          <c:w val="0.92425"/>
          <c:h val="0.6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Recap_classe!$E$1</c:f>
              <c:strCache>
                <c:ptCount val="1"/>
                <c:pt idx="0">
                  <c:v>Réussite classe (codes 1 et 2)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Recap_classe!$D$2:$D$8</c:f>
              <c:strCache>
                <c:ptCount val="7"/>
                <c:pt idx="0">
                  <c:v>6 sur 6</c:v>
                </c:pt>
                <c:pt idx="1">
                  <c:v>5 sur 6</c:v>
                </c:pt>
                <c:pt idx="2">
                  <c:v>4 sur 6</c:v>
                </c:pt>
                <c:pt idx="3">
                  <c:v>3 sur 6</c:v>
                </c:pt>
                <c:pt idx="4">
                  <c:v>2 sur 6</c:v>
                </c:pt>
                <c:pt idx="5">
                  <c:v>1 sur 6</c:v>
                </c:pt>
                <c:pt idx="6">
                  <c:v>0 sur 6</c:v>
                </c:pt>
              </c:strCache>
            </c:strRef>
          </c:cat>
          <c:val>
            <c:numRef>
              <c:f>Recap_classe!$E$2:$E$8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4270032"/>
        <c:axId val="17103697"/>
      </c:barChart>
      <c:catAx>
        <c:axId val="24270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03697"/>
        <c:crosses val="autoZero"/>
        <c:auto val="1"/>
        <c:lblOffset val="100"/>
        <c:tickLblSkip val="1"/>
        <c:noMultiLvlLbl val="0"/>
      </c:catAx>
      <c:valAx>
        <c:axId val="17103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70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94"/>
          <c:w val="0.3447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Réussite item 8 : mémoire de travail</a:t>
            </a:r>
          </a:p>
        </c:rich>
      </c:tx>
      <c:layout>
        <c:manualLayout>
          <c:xMode val="factor"/>
          <c:yMode val="factor"/>
          <c:x val="-0.05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8825"/>
          <c:w val="0.9262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Recap_classe!$W$1</c:f>
              <c:strCache>
                <c:ptCount val="1"/>
                <c:pt idx="0">
                  <c:v>Réussite item 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Recap_classe!$V$2:$V$5</c:f>
              <c:strCache>
                <c:ptCount val="4"/>
                <c:pt idx="0">
                  <c:v>code 1</c:v>
                </c:pt>
                <c:pt idx="1">
                  <c:v>code 2</c:v>
                </c:pt>
                <c:pt idx="2">
                  <c:v>code 9</c:v>
                </c:pt>
                <c:pt idx="3">
                  <c:v>code 0</c:v>
                </c:pt>
              </c:strCache>
            </c:strRef>
          </c:cat>
          <c:val>
            <c:numRef>
              <c:f>Recap_classe!$W$2:$W$5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630634"/>
        <c:axId val="12913659"/>
      </c:barChart>
      <c:catAx>
        <c:axId val="5363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3659"/>
        <c:crosses val="autoZero"/>
        <c:auto val="1"/>
        <c:lblOffset val="100"/>
        <c:tickLblSkip val="1"/>
        <c:noMultiLvlLbl val="0"/>
      </c:catAx>
      <c:valAx>
        <c:axId val="12913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30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Réussite item 9 : gestion espace et matériel</a:t>
            </a:r>
          </a:p>
        </c:rich>
      </c:tx>
      <c:layout>
        <c:manualLayout>
          <c:xMode val="factor"/>
          <c:yMode val="factor"/>
          <c:x val="-0.06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8825"/>
          <c:w val="0.9242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Recap_classe!$Y$1</c:f>
              <c:strCache>
                <c:ptCount val="1"/>
                <c:pt idx="0">
                  <c:v>Réussite item 9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Recap_classe!$X$2:$X$5</c:f>
              <c:strCache>
                <c:ptCount val="4"/>
                <c:pt idx="0">
                  <c:v>code 1</c:v>
                </c:pt>
                <c:pt idx="1">
                  <c:v>code 2</c:v>
                </c:pt>
                <c:pt idx="2">
                  <c:v>code 9</c:v>
                </c:pt>
                <c:pt idx="3">
                  <c:v>code 0</c:v>
                </c:pt>
              </c:strCache>
            </c:strRef>
          </c:cat>
          <c:val>
            <c:numRef>
              <c:f>Recap_classe!$Y$2:$Y$5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9114068"/>
        <c:axId val="39373429"/>
      </c:barChart>
      <c:catAx>
        <c:axId val="49114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3429"/>
        <c:crosses val="autoZero"/>
        <c:auto val="1"/>
        <c:lblOffset val="100"/>
        <c:tickLblSkip val="1"/>
        <c:noMultiLvlLbl val="0"/>
      </c:catAx>
      <c:valAx>
        <c:axId val="39373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4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Réussite item 10 : vérification</a:t>
            </a:r>
          </a:p>
        </c:rich>
      </c:tx>
      <c:layout>
        <c:manualLayout>
          <c:xMode val="factor"/>
          <c:yMode val="factor"/>
          <c:x val="-0.04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8825"/>
          <c:w val="0.9257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Recap_classe!$AA$1</c:f>
              <c:strCache>
                <c:ptCount val="1"/>
                <c:pt idx="0">
                  <c:v>Réussite item 10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Recap_classe!$Z$2:$Z$5</c:f>
              <c:strCache>
                <c:ptCount val="4"/>
                <c:pt idx="0">
                  <c:v>code 1</c:v>
                </c:pt>
                <c:pt idx="1">
                  <c:v>code 2</c:v>
                </c:pt>
                <c:pt idx="2">
                  <c:v>code 9</c:v>
                </c:pt>
                <c:pt idx="3">
                  <c:v>code 0</c:v>
                </c:pt>
              </c:strCache>
            </c:strRef>
          </c:cat>
          <c:val>
            <c:numRef>
              <c:f>Recap_classe!$AA$2:$AA$5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816542"/>
        <c:axId val="35131151"/>
      </c:barChart>
      <c:catAx>
        <c:axId val="1881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31151"/>
        <c:crosses val="autoZero"/>
        <c:auto val="1"/>
        <c:lblOffset val="100"/>
        <c:tickLblSkip val="1"/>
        <c:noMultiLvlLbl val="0"/>
      </c:catAx>
      <c:valAx>
        <c:axId val="35131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16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Réussite item 1 : copie intégrale</a:t>
            </a:r>
          </a:p>
        </c:rich>
      </c:tx>
      <c:layout>
        <c:manualLayout>
          <c:xMode val="factor"/>
          <c:yMode val="factor"/>
          <c:x val="-0.04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905"/>
          <c:w val="0.92425"/>
          <c:h val="0.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Recap_classe!$I$1</c:f>
              <c:strCache>
                <c:ptCount val="1"/>
                <c:pt idx="0">
                  <c:v>Réussite item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Recap_classe!$H$2:$H$5</c:f>
              <c:strCache>
                <c:ptCount val="4"/>
                <c:pt idx="0">
                  <c:v>code 1</c:v>
                </c:pt>
                <c:pt idx="1">
                  <c:v>code 2</c:v>
                </c:pt>
                <c:pt idx="2">
                  <c:v>code 9</c:v>
                </c:pt>
                <c:pt idx="3">
                  <c:v>code 0</c:v>
                </c:pt>
              </c:strCache>
            </c:strRef>
          </c:cat>
          <c:val>
            <c:numRef>
              <c:f>Recap_classe!$I$2:$I$5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715546"/>
        <c:axId val="43222187"/>
      </c:barChart>
      <c:catAx>
        <c:axId val="19715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2187"/>
        <c:crosses val="autoZero"/>
        <c:auto val="1"/>
        <c:lblOffset val="100"/>
        <c:tickLblSkip val="1"/>
        <c:noMultiLvlLbl val="0"/>
      </c:catAx>
      <c:valAx>
        <c:axId val="43222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155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Résultat global de la classe (items 7 à 10)</a:t>
            </a:r>
          </a:p>
        </c:rich>
      </c:tx>
      <c:layout>
        <c:manualLayout>
          <c:xMode val="factor"/>
          <c:yMode val="factor"/>
          <c:x val="-0.05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8925"/>
          <c:w val="0.926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Recap_classe!$G$1</c:f>
              <c:strCache>
                <c:ptCount val="1"/>
                <c:pt idx="0">
                  <c:v>Réussite classe (codes 1 et 2)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Recap_classe!$F$2:$F$6</c:f>
              <c:strCache>
                <c:ptCount val="5"/>
                <c:pt idx="0">
                  <c:v>4 sur 4</c:v>
                </c:pt>
                <c:pt idx="1">
                  <c:v>3 sur 4</c:v>
                </c:pt>
                <c:pt idx="2">
                  <c:v>2 sur 4</c:v>
                </c:pt>
                <c:pt idx="3">
                  <c:v>1 sur 4</c:v>
                </c:pt>
                <c:pt idx="4">
                  <c:v>0 sur 4</c:v>
                </c:pt>
              </c:strCache>
            </c:strRef>
          </c:cat>
          <c:val>
            <c:numRef>
              <c:f>Recap_classe!$G$2:$G$6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3455364"/>
        <c:axId val="11336229"/>
      </c:barChart>
      <c:catAx>
        <c:axId val="53455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6229"/>
        <c:crosses val="autoZero"/>
        <c:auto val="1"/>
        <c:lblOffset val="100"/>
        <c:tickLblSkip val="1"/>
        <c:noMultiLvlLbl val="0"/>
      </c:catAx>
      <c:valAx>
        <c:axId val="11336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553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925"/>
          <c:y val="0.8995"/>
          <c:w val="0.337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Réussite item 2 : orthographe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8925"/>
          <c:w val="0.926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Recap_classe!$K$1</c:f>
              <c:strCache>
                <c:ptCount val="1"/>
                <c:pt idx="0">
                  <c:v>Réussite item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Recap_classe!$J$2:$J$5</c:f>
              <c:strCache>
                <c:ptCount val="4"/>
                <c:pt idx="0">
                  <c:v>code 1</c:v>
                </c:pt>
                <c:pt idx="1">
                  <c:v>code 2</c:v>
                </c:pt>
                <c:pt idx="2">
                  <c:v>code 9</c:v>
                </c:pt>
                <c:pt idx="3">
                  <c:v>code 0</c:v>
                </c:pt>
              </c:strCache>
            </c:strRef>
          </c:cat>
          <c:val>
            <c:numRef>
              <c:f>Recap_classe!$K$2:$K$5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917198"/>
        <c:axId val="45819327"/>
      </c:barChart>
      <c:catAx>
        <c:axId val="3491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19327"/>
        <c:crosses val="autoZero"/>
        <c:auto val="1"/>
        <c:lblOffset val="100"/>
        <c:tickLblSkip val="1"/>
        <c:noMultiLvlLbl val="0"/>
      </c:catAx>
      <c:valAx>
        <c:axId val="45819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17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Réussite item 3 : majuscules</a:t>
            </a:r>
          </a:p>
        </c:rich>
      </c:tx>
      <c:layout>
        <c:manualLayout>
          <c:xMode val="factor"/>
          <c:yMode val="factor"/>
          <c:x val="-0.03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8925"/>
          <c:w val="0.92425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Recap_classe!$M$1</c:f>
              <c:strCache>
                <c:ptCount val="1"/>
                <c:pt idx="0">
                  <c:v>Réussite item 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Recap_classe!$L$2:$L$5</c:f>
              <c:strCache>
                <c:ptCount val="4"/>
                <c:pt idx="0">
                  <c:v>code 1</c:v>
                </c:pt>
                <c:pt idx="1">
                  <c:v>code 2</c:v>
                </c:pt>
                <c:pt idx="2">
                  <c:v>code 9</c:v>
                </c:pt>
                <c:pt idx="3">
                  <c:v>code 0</c:v>
                </c:pt>
              </c:strCache>
            </c:strRef>
          </c:cat>
          <c:val>
            <c:numRef>
              <c:f>Recap_classe!$M$2:$M$5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9720760"/>
        <c:axId val="20377977"/>
      </c:barChart>
      <c:catAx>
        <c:axId val="9720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77977"/>
        <c:crosses val="autoZero"/>
        <c:auto val="1"/>
        <c:lblOffset val="100"/>
        <c:tickLblSkip val="1"/>
        <c:noMultiLvlLbl val="0"/>
      </c:catAx>
      <c:valAx>
        <c:axId val="20377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207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Réussite item 4 : ponctuation</a:t>
            </a:r>
          </a:p>
        </c:rich>
      </c:tx>
      <c:layout>
        <c:manualLayout>
          <c:xMode val="factor"/>
          <c:yMode val="factor"/>
          <c:x val="-0.04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8925"/>
          <c:w val="0.92575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Recap_classe!$O$1</c:f>
              <c:strCache>
                <c:ptCount val="1"/>
                <c:pt idx="0">
                  <c:v>Réussite item 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Recap_classe!$N$2:$N$5</c:f>
              <c:strCache>
                <c:ptCount val="4"/>
                <c:pt idx="0">
                  <c:v>code 1</c:v>
                </c:pt>
                <c:pt idx="1">
                  <c:v>code 2</c:v>
                </c:pt>
                <c:pt idx="2">
                  <c:v>code 9</c:v>
                </c:pt>
                <c:pt idx="3">
                  <c:v>code 0</c:v>
                </c:pt>
              </c:strCache>
            </c:strRef>
          </c:cat>
          <c:val>
            <c:numRef>
              <c:f>Recap_classe!$O$2:$O$5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9184066"/>
        <c:axId val="40003411"/>
      </c:barChart>
      <c:catAx>
        <c:axId val="4918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03411"/>
        <c:crosses val="autoZero"/>
        <c:auto val="1"/>
        <c:lblOffset val="100"/>
        <c:tickLblSkip val="1"/>
        <c:noMultiLvlLbl val="0"/>
      </c:catAx>
      <c:valAx>
        <c:axId val="40003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84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Réussite item 5 : normes d'écriture</a:t>
            </a:r>
          </a:p>
        </c:rich>
      </c:tx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8825"/>
          <c:w val="0.9242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Recap_classe!$Q$1</c:f>
              <c:strCache>
                <c:ptCount val="1"/>
                <c:pt idx="0">
                  <c:v>Réussite item 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Recap_classe!$P$2:$P$5</c:f>
              <c:strCache>
                <c:ptCount val="4"/>
                <c:pt idx="0">
                  <c:v>code 1</c:v>
                </c:pt>
                <c:pt idx="1">
                  <c:v>code 2</c:v>
                </c:pt>
                <c:pt idx="2">
                  <c:v>code 9</c:v>
                </c:pt>
                <c:pt idx="3">
                  <c:v>code 0</c:v>
                </c:pt>
              </c:strCache>
            </c:strRef>
          </c:cat>
          <c:val>
            <c:numRef>
              <c:f>Recap_classe!$Q$2:$Q$5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4486380"/>
        <c:axId val="19050829"/>
      </c:barChart>
      <c:catAx>
        <c:axId val="24486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50829"/>
        <c:crosses val="autoZero"/>
        <c:auto val="1"/>
        <c:lblOffset val="100"/>
        <c:tickLblSkip val="1"/>
        <c:noMultiLvlLbl val="0"/>
      </c:catAx>
      <c:valAx>
        <c:axId val="19050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86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Réussite item 6 : mise en page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8825"/>
          <c:w val="0.926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Recap_classe!$S$1</c:f>
              <c:strCache>
                <c:ptCount val="1"/>
                <c:pt idx="0">
                  <c:v>Réussite item 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Recap_classe!$R$2:$R$5</c:f>
              <c:strCache>
                <c:ptCount val="4"/>
                <c:pt idx="0">
                  <c:v>code 1</c:v>
                </c:pt>
                <c:pt idx="1">
                  <c:v>code 2</c:v>
                </c:pt>
                <c:pt idx="2">
                  <c:v>code 9</c:v>
                </c:pt>
                <c:pt idx="3">
                  <c:v>code 0</c:v>
                </c:pt>
              </c:strCache>
            </c:strRef>
          </c:cat>
          <c:val>
            <c:numRef>
              <c:f>Recap_classe!$S$2:$S$5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239734"/>
        <c:axId val="66722151"/>
      </c:barChart>
      <c:catAx>
        <c:axId val="37239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22151"/>
        <c:crosses val="autoZero"/>
        <c:auto val="1"/>
        <c:lblOffset val="100"/>
        <c:tickLblSkip val="1"/>
        <c:noMultiLvlLbl val="0"/>
      </c:catAx>
      <c:valAx>
        <c:axId val="66722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39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Réussite item 7 : préhension du stylo</a:t>
            </a:r>
          </a:p>
        </c:rich>
      </c:tx>
      <c:layout>
        <c:manualLayout>
          <c:xMode val="factor"/>
          <c:yMode val="factor"/>
          <c:x val="-0.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8825"/>
          <c:w val="0.9247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Recap_classe!$U$1</c:f>
              <c:strCache>
                <c:ptCount val="1"/>
                <c:pt idx="0">
                  <c:v>Réussite item 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Recap_classe!$T$2:$T$5</c:f>
              <c:strCache>
                <c:ptCount val="4"/>
                <c:pt idx="0">
                  <c:v>code 1</c:v>
                </c:pt>
                <c:pt idx="1">
                  <c:v>code 2</c:v>
                </c:pt>
                <c:pt idx="2">
                  <c:v>code 9</c:v>
                </c:pt>
                <c:pt idx="3">
                  <c:v>code 0</c:v>
                </c:pt>
              </c:strCache>
            </c:strRef>
          </c:cat>
          <c:val>
            <c:numRef>
              <c:f>Recap_classe!$U$2:$U$5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628448"/>
        <c:axId val="35785121"/>
      </c:barChart>
      <c:catAx>
        <c:axId val="6362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5121"/>
        <c:crosses val="autoZero"/>
        <c:auto val="1"/>
        <c:lblOffset val="100"/>
        <c:tickLblSkip val="1"/>
        <c:noMultiLvlLbl val="0"/>
      </c:catAx>
      <c:valAx>
        <c:axId val="35785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28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66675</xdr:rowOff>
    </xdr:from>
    <xdr:to>
      <xdr:col>3</xdr:col>
      <xdr:colOff>0</xdr:colOff>
      <xdr:row>28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123950" y="4152900"/>
          <a:ext cx="0" cy="561975"/>
        </a:xfrm>
        <a:prstGeom prst="line">
          <a:avLst/>
        </a:prstGeom>
        <a:noFill/>
        <a:ln w="25400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2</xdr:row>
      <xdr:rowOff>85725</xdr:rowOff>
    </xdr:from>
    <xdr:to>
      <xdr:col>5</xdr:col>
      <xdr:colOff>485775</xdr:colOff>
      <xdr:row>13</xdr:row>
      <xdr:rowOff>0</xdr:rowOff>
    </xdr:to>
    <xdr:graphicFrame>
      <xdr:nvGraphicFramePr>
        <xdr:cNvPr id="1" name="Chart 2"/>
        <xdr:cNvGraphicFramePr/>
      </xdr:nvGraphicFramePr>
      <xdr:xfrm>
        <a:off x="1390650" y="409575"/>
        <a:ext cx="26003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14</xdr:row>
      <xdr:rowOff>0</xdr:rowOff>
    </xdr:from>
    <xdr:to>
      <xdr:col>3</xdr:col>
      <xdr:colOff>28575</xdr:colOff>
      <xdr:row>24</xdr:row>
      <xdr:rowOff>66675</xdr:rowOff>
    </xdr:to>
    <xdr:graphicFrame>
      <xdr:nvGraphicFramePr>
        <xdr:cNvPr id="2" name="Chart 3"/>
        <xdr:cNvGraphicFramePr/>
      </xdr:nvGraphicFramePr>
      <xdr:xfrm>
        <a:off x="38100" y="2276475"/>
        <a:ext cx="260032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742950</xdr:colOff>
      <xdr:row>61</xdr:row>
      <xdr:rowOff>85725</xdr:rowOff>
    </xdr:from>
    <xdr:to>
      <xdr:col>5</xdr:col>
      <xdr:colOff>609600</xdr:colOff>
      <xdr:row>72</xdr:row>
      <xdr:rowOff>0</xdr:rowOff>
    </xdr:to>
    <xdr:graphicFrame>
      <xdr:nvGraphicFramePr>
        <xdr:cNvPr id="3" name="Chart 4"/>
        <xdr:cNvGraphicFramePr/>
      </xdr:nvGraphicFramePr>
      <xdr:xfrm>
        <a:off x="1457325" y="9972675"/>
        <a:ext cx="2657475" cy="169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14</xdr:row>
      <xdr:rowOff>0</xdr:rowOff>
    </xdr:from>
    <xdr:to>
      <xdr:col>7</xdr:col>
      <xdr:colOff>47625</xdr:colOff>
      <xdr:row>24</xdr:row>
      <xdr:rowOff>76200</xdr:rowOff>
    </xdr:to>
    <xdr:graphicFrame>
      <xdr:nvGraphicFramePr>
        <xdr:cNvPr id="4" name="Chart 5"/>
        <xdr:cNvGraphicFramePr/>
      </xdr:nvGraphicFramePr>
      <xdr:xfrm>
        <a:off x="2790825" y="2276475"/>
        <a:ext cx="26574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25</xdr:row>
      <xdr:rowOff>85725</xdr:rowOff>
    </xdr:from>
    <xdr:to>
      <xdr:col>3</xdr:col>
      <xdr:colOff>28575</xdr:colOff>
      <xdr:row>36</xdr:row>
      <xdr:rowOff>0</xdr:rowOff>
    </xdr:to>
    <xdr:graphicFrame>
      <xdr:nvGraphicFramePr>
        <xdr:cNvPr id="5" name="Chart 6"/>
        <xdr:cNvGraphicFramePr/>
      </xdr:nvGraphicFramePr>
      <xdr:xfrm>
        <a:off x="38100" y="4143375"/>
        <a:ext cx="2600325" cy="1695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25</xdr:row>
      <xdr:rowOff>95250</xdr:rowOff>
    </xdr:from>
    <xdr:to>
      <xdr:col>7</xdr:col>
      <xdr:colOff>47625</xdr:colOff>
      <xdr:row>36</xdr:row>
      <xdr:rowOff>9525</xdr:rowOff>
    </xdr:to>
    <xdr:graphicFrame>
      <xdr:nvGraphicFramePr>
        <xdr:cNvPr id="6" name="Chart 7"/>
        <xdr:cNvGraphicFramePr/>
      </xdr:nvGraphicFramePr>
      <xdr:xfrm>
        <a:off x="2800350" y="4152900"/>
        <a:ext cx="2647950" cy="1695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36</xdr:row>
      <xdr:rowOff>142875</xdr:rowOff>
    </xdr:from>
    <xdr:to>
      <xdr:col>3</xdr:col>
      <xdr:colOff>28575</xdr:colOff>
      <xdr:row>47</xdr:row>
      <xdr:rowOff>66675</xdr:rowOff>
    </xdr:to>
    <xdr:graphicFrame>
      <xdr:nvGraphicFramePr>
        <xdr:cNvPr id="7" name="Chart 8"/>
        <xdr:cNvGraphicFramePr/>
      </xdr:nvGraphicFramePr>
      <xdr:xfrm>
        <a:off x="38100" y="5981700"/>
        <a:ext cx="2600325" cy="1704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36</xdr:row>
      <xdr:rowOff>142875</xdr:rowOff>
    </xdr:from>
    <xdr:to>
      <xdr:col>7</xdr:col>
      <xdr:colOff>57150</xdr:colOff>
      <xdr:row>47</xdr:row>
      <xdr:rowOff>66675</xdr:rowOff>
    </xdr:to>
    <xdr:graphicFrame>
      <xdr:nvGraphicFramePr>
        <xdr:cNvPr id="8" name="Chart 9"/>
        <xdr:cNvGraphicFramePr/>
      </xdr:nvGraphicFramePr>
      <xdr:xfrm>
        <a:off x="2800350" y="5981700"/>
        <a:ext cx="2657475" cy="1704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73</xdr:row>
      <xdr:rowOff>9525</xdr:rowOff>
    </xdr:from>
    <xdr:to>
      <xdr:col>3</xdr:col>
      <xdr:colOff>19050</xdr:colOff>
      <xdr:row>83</xdr:row>
      <xdr:rowOff>95250</xdr:rowOff>
    </xdr:to>
    <xdr:graphicFrame>
      <xdr:nvGraphicFramePr>
        <xdr:cNvPr id="9" name="Chart 10"/>
        <xdr:cNvGraphicFramePr/>
      </xdr:nvGraphicFramePr>
      <xdr:xfrm>
        <a:off x="9525" y="11839575"/>
        <a:ext cx="2619375" cy="1704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0</xdr:colOff>
      <xdr:row>73</xdr:row>
      <xdr:rowOff>9525</xdr:rowOff>
    </xdr:from>
    <xdr:to>
      <xdr:col>7</xdr:col>
      <xdr:colOff>57150</xdr:colOff>
      <xdr:row>83</xdr:row>
      <xdr:rowOff>95250</xdr:rowOff>
    </xdr:to>
    <xdr:graphicFrame>
      <xdr:nvGraphicFramePr>
        <xdr:cNvPr id="10" name="Chart 11"/>
        <xdr:cNvGraphicFramePr/>
      </xdr:nvGraphicFramePr>
      <xdr:xfrm>
        <a:off x="2790825" y="11839575"/>
        <a:ext cx="2667000" cy="1704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</xdr:colOff>
      <xdr:row>84</xdr:row>
      <xdr:rowOff>104775</xdr:rowOff>
    </xdr:from>
    <xdr:to>
      <xdr:col>3</xdr:col>
      <xdr:colOff>19050</xdr:colOff>
      <xdr:row>95</xdr:row>
      <xdr:rowOff>28575</xdr:rowOff>
    </xdr:to>
    <xdr:graphicFrame>
      <xdr:nvGraphicFramePr>
        <xdr:cNvPr id="11" name="Chart 12"/>
        <xdr:cNvGraphicFramePr/>
      </xdr:nvGraphicFramePr>
      <xdr:xfrm>
        <a:off x="28575" y="13716000"/>
        <a:ext cx="2600325" cy="1704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0</xdr:colOff>
      <xdr:row>84</xdr:row>
      <xdr:rowOff>95250</xdr:rowOff>
    </xdr:from>
    <xdr:to>
      <xdr:col>7</xdr:col>
      <xdr:colOff>38100</xdr:colOff>
      <xdr:row>95</xdr:row>
      <xdr:rowOff>19050</xdr:rowOff>
    </xdr:to>
    <xdr:graphicFrame>
      <xdr:nvGraphicFramePr>
        <xdr:cNvPr id="12" name="Chart 13"/>
        <xdr:cNvGraphicFramePr/>
      </xdr:nvGraphicFramePr>
      <xdr:xfrm>
        <a:off x="2790825" y="13706475"/>
        <a:ext cx="2647950" cy="1704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L29" sqref="L29"/>
    </sheetView>
  </sheetViews>
  <sheetFormatPr defaultColWidth="11.421875" defaultRowHeight="12.75"/>
  <cols>
    <col min="1" max="1" width="11.421875" style="24" customWidth="1"/>
    <col min="2" max="3" width="2.7109375" style="24" customWidth="1"/>
    <col min="4" max="12" width="11.421875" style="24" customWidth="1"/>
    <col min="13" max="13" width="2.7109375" style="24" customWidth="1"/>
    <col min="14" max="16384" width="11.421875" style="24" customWidth="1"/>
  </cols>
  <sheetData>
    <row r="1" spans="3:8" ht="15.75">
      <c r="C1" s="45" t="s">
        <v>111</v>
      </c>
      <c r="H1" s="46" t="s">
        <v>112</v>
      </c>
    </row>
    <row r="3" spans="2:13" ht="12.7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13" ht="12.75">
      <c r="B4" s="22"/>
      <c r="C4" s="23" t="s">
        <v>33</v>
      </c>
      <c r="M4" s="22"/>
    </row>
    <row r="5" spans="2:13" ht="12.75">
      <c r="B5" s="22"/>
      <c r="M5" s="22"/>
    </row>
    <row r="6" spans="2:13" ht="12.75">
      <c r="B6" s="22"/>
      <c r="C6" s="23" t="s">
        <v>35</v>
      </c>
      <c r="D6" s="24" t="s">
        <v>40</v>
      </c>
      <c r="M6" s="22"/>
    </row>
    <row r="7" spans="2:13" ht="12.75">
      <c r="B7" s="22"/>
      <c r="C7" s="23" t="s">
        <v>36</v>
      </c>
      <c r="D7" s="24" t="s">
        <v>41</v>
      </c>
      <c r="M7" s="22"/>
    </row>
    <row r="8" spans="2:13" ht="12.75">
      <c r="B8" s="22"/>
      <c r="C8" s="23" t="s">
        <v>37</v>
      </c>
      <c r="D8" s="24" t="s">
        <v>42</v>
      </c>
      <c r="M8" s="22"/>
    </row>
    <row r="9" spans="2:13" ht="12.75">
      <c r="B9" s="22"/>
      <c r="C9" s="23" t="s">
        <v>38</v>
      </c>
      <c r="D9" s="24" t="s">
        <v>107</v>
      </c>
      <c r="M9" s="22"/>
    </row>
    <row r="10" spans="2:13" ht="12.75">
      <c r="B10" s="22"/>
      <c r="C10" s="23" t="s">
        <v>106</v>
      </c>
      <c r="D10" s="24" t="s">
        <v>45</v>
      </c>
      <c r="M10" s="22"/>
    </row>
    <row r="11" spans="2:13" ht="12.75">
      <c r="B11" s="22"/>
      <c r="D11" s="25" t="s">
        <v>39</v>
      </c>
      <c r="M11" s="22"/>
    </row>
    <row r="12" spans="2:13" ht="12.75">
      <c r="B12" s="22"/>
      <c r="D12" s="25"/>
      <c r="M12" s="22"/>
    </row>
    <row r="13" spans="2:13" ht="12.75">
      <c r="B13" s="22"/>
      <c r="D13" s="24" t="s">
        <v>34</v>
      </c>
      <c r="E13" s="24" t="s">
        <v>43</v>
      </c>
      <c r="M13" s="22"/>
    </row>
    <row r="14" spans="2:13" ht="12.75">
      <c r="B14" s="22"/>
      <c r="E14" s="24" t="s">
        <v>44</v>
      </c>
      <c r="M14" s="22"/>
    </row>
    <row r="15" spans="2:13" ht="12.75">
      <c r="B15" s="22"/>
      <c r="M15" s="22"/>
    </row>
    <row r="16" spans="2:13" ht="12.75">
      <c r="B16" s="22"/>
      <c r="C16" s="23" t="s">
        <v>46</v>
      </c>
      <c r="D16" s="25"/>
      <c r="M16" s="22"/>
    </row>
    <row r="17" spans="2:13" ht="12.75">
      <c r="B17" s="22"/>
      <c r="C17" s="23"/>
      <c r="D17" s="25"/>
      <c r="M17" s="22"/>
    </row>
    <row r="18" spans="2:13" ht="12.75">
      <c r="B18" s="22"/>
      <c r="C18" s="23" t="s">
        <v>35</v>
      </c>
      <c r="D18" s="26" t="s">
        <v>47</v>
      </c>
      <c r="M18" s="22"/>
    </row>
    <row r="19" spans="2:13" ht="12.75">
      <c r="B19" s="22"/>
      <c r="C19" s="23" t="s">
        <v>36</v>
      </c>
      <c r="D19" s="26" t="s">
        <v>48</v>
      </c>
      <c r="M19" s="22"/>
    </row>
    <row r="20" spans="2:13" ht="12.75">
      <c r="B20" s="22"/>
      <c r="C20" s="23" t="s">
        <v>37</v>
      </c>
      <c r="D20" s="26" t="s">
        <v>113</v>
      </c>
      <c r="H20" s="27"/>
      <c r="M20" s="22"/>
    </row>
    <row r="21" spans="2:13" ht="12.75">
      <c r="B21" s="22"/>
      <c r="M21" s="22"/>
    </row>
    <row r="22" spans="2:13" ht="12.7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5" ht="12.75">
      <c r="C25" s="24" t="s">
        <v>49</v>
      </c>
    </row>
    <row r="26" spans="2:3" ht="12.75" customHeight="1">
      <c r="B26" s="48"/>
      <c r="C26" s="48"/>
    </row>
    <row r="27" spans="2:3" ht="12.75">
      <c r="B27" s="48"/>
      <c r="C27" s="48"/>
    </row>
    <row r="28" spans="2:3" ht="12.75">
      <c r="B28" s="48"/>
      <c r="C28" s="48"/>
    </row>
    <row r="29" spans="2:3" ht="12.75">
      <c r="B29" s="48"/>
      <c r="C29" s="48"/>
    </row>
  </sheetData>
  <sheetProtection sheet="1" objects="1" scenarios="1"/>
  <mergeCells count="1">
    <mergeCell ref="B26:C2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7"/>
  <sheetViews>
    <sheetView tabSelected="1" zoomScalePageLayoutView="0" workbookViewId="0" topLeftCell="A2">
      <selection activeCell="AP18" sqref="AP18"/>
    </sheetView>
  </sheetViews>
  <sheetFormatPr defaultColWidth="11.421875" defaultRowHeight="12.75"/>
  <cols>
    <col min="1" max="1" width="2.7109375" style="0" customWidth="1"/>
    <col min="2" max="3" width="21.8515625" style="0" customWidth="1"/>
    <col min="4" max="5" width="3.57421875" style="0" customWidth="1"/>
    <col min="6" max="6" width="6.140625" style="0" customWidth="1"/>
    <col min="7" max="12" width="5.28125" style="0" customWidth="1"/>
    <col min="13" max="13" width="7.7109375" style="0" customWidth="1"/>
    <col min="14" max="16" width="5.28125" style="0" customWidth="1"/>
    <col min="17" max="17" width="6.00390625" style="0" customWidth="1"/>
    <col min="18" max="18" width="9.28125" style="0" customWidth="1"/>
    <col min="19" max="19" width="2.7109375" style="0" customWidth="1"/>
  </cols>
  <sheetData>
    <row r="1" spans="1:1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3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3"/>
      <c r="C3" s="3"/>
      <c r="D3" s="3"/>
      <c r="E3" s="3"/>
      <c r="F3" s="20" t="s">
        <v>29</v>
      </c>
      <c r="G3" s="52"/>
      <c r="H3" s="52"/>
      <c r="I3" s="52"/>
      <c r="J3" s="52"/>
      <c r="K3" s="52"/>
      <c r="L3" s="3"/>
      <c r="M3" s="3"/>
      <c r="N3" s="3"/>
      <c r="O3" s="3"/>
      <c r="P3" s="3"/>
      <c r="Q3" s="3"/>
      <c r="R3" s="3"/>
      <c r="S3" s="3"/>
    </row>
    <row r="4" spans="1:19" ht="12.75">
      <c r="A4" s="3"/>
      <c r="B4" s="3"/>
      <c r="C4" s="3"/>
      <c r="D4" s="3"/>
      <c r="E4" s="3"/>
      <c r="F4" s="20" t="s">
        <v>30</v>
      </c>
      <c r="G4" s="52"/>
      <c r="H4" s="52"/>
      <c r="I4" s="52"/>
      <c r="J4" s="52"/>
      <c r="K4" s="52"/>
      <c r="L4" s="3"/>
      <c r="M4" s="3"/>
      <c r="N4" s="3"/>
      <c r="O4" s="3"/>
      <c r="P4" s="3"/>
      <c r="Q4" s="3"/>
      <c r="R4" s="3"/>
      <c r="S4" s="3"/>
    </row>
    <row r="5" spans="1:19" ht="12.75">
      <c r="A5" s="3"/>
      <c r="B5" s="3"/>
      <c r="C5" s="3"/>
      <c r="D5" s="3"/>
      <c r="E5" s="3"/>
      <c r="F5" s="21" t="s">
        <v>32</v>
      </c>
      <c r="G5" s="52"/>
      <c r="H5" s="52"/>
      <c r="I5" s="52"/>
      <c r="J5" s="52"/>
      <c r="K5" s="52"/>
      <c r="L5" s="3"/>
      <c r="M5" s="3"/>
      <c r="N5" s="3"/>
      <c r="O5" s="3"/>
      <c r="P5" s="3"/>
      <c r="Q5" s="3"/>
      <c r="R5" s="3"/>
      <c r="S5" s="3"/>
    </row>
    <row r="6" spans="1:19" ht="12.75">
      <c r="A6" s="3"/>
      <c r="B6" s="3"/>
      <c r="C6" s="3"/>
      <c r="D6" s="3"/>
      <c r="E6" s="3"/>
      <c r="F6" s="20" t="s">
        <v>31</v>
      </c>
      <c r="G6" s="52"/>
      <c r="H6" s="52"/>
      <c r="I6" s="52"/>
      <c r="J6" s="52"/>
      <c r="K6" s="52"/>
      <c r="L6" s="3"/>
      <c r="M6" s="3"/>
      <c r="N6" s="3"/>
      <c r="O6" s="3"/>
      <c r="P6" s="3"/>
      <c r="Q6" s="3"/>
      <c r="R6" s="3"/>
      <c r="S6" s="3"/>
    </row>
    <row r="7" spans="1:19" ht="3.75" customHeight="1">
      <c r="A7" s="3"/>
      <c r="B7" s="22"/>
      <c r="C7" s="22"/>
      <c r="D7" s="22"/>
      <c r="E7" s="2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3"/>
      <c r="B8" s="3"/>
      <c r="C8" s="3"/>
      <c r="D8" s="3"/>
      <c r="E8" s="3"/>
      <c r="F8" s="17" t="s">
        <v>27</v>
      </c>
      <c r="G8" s="18"/>
      <c r="H8" s="53" t="s">
        <v>54</v>
      </c>
      <c r="I8" s="53"/>
      <c r="J8" s="53"/>
      <c r="K8" s="18" t="s">
        <v>56</v>
      </c>
      <c r="L8" s="3"/>
      <c r="M8" s="3"/>
      <c r="N8" s="3"/>
      <c r="O8" s="3"/>
      <c r="P8" s="3"/>
      <c r="Q8" s="3"/>
      <c r="R8" s="3"/>
      <c r="S8" s="3"/>
    </row>
    <row r="9" spans="1:19" ht="3.75" customHeight="1">
      <c r="A9" s="22"/>
      <c r="B9" s="22"/>
      <c r="C9" s="22"/>
      <c r="D9" s="22"/>
      <c r="E9" s="22"/>
      <c r="F9" s="3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3"/>
    </row>
    <row r="10" spans="1:19" ht="12.75" customHeight="1">
      <c r="A10" s="22"/>
      <c r="B10" s="54"/>
      <c r="C10" s="30"/>
      <c r="D10" s="65" t="s">
        <v>53</v>
      </c>
      <c r="E10" s="33"/>
      <c r="F10" s="51" t="s">
        <v>109</v>
      </c>
      <c r="G10" s="58" t="s">
        <v>0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5" t="s">
        <v>5</v>
      </c>
      <c r="S10" s="3"/>
    </row>
    <row r="11" spans="1:19" ht="12.75" customHeight="1">
      <c r="A11" s="22"/>
      <c r="B11" s="54"/>
      <c r="C11" s="30"/>
      <c r="D11" s="49"/>
      <c r="E11" s="49" t="s">
        <v>50</v>
      </c>
      <c r="F11" s="51"/>
      <c r="G11" s="61" t="s">
        <v>1</v>
      </c>
      <c r="H11" s="62"/>
      <c r="I11" s="62"/>
      <c r="J11" s="62"/>
      <c r="K11" s="62"/>
      <c r="L11" s="62"/>
      <c r="M11" s="62"/>
      <c r="N11" s="60" t="s">
        <v>3</v>
      </c>
      <c r="O11" s="60" t="s">
        <v>4</v>
      </c>
      <c r="P11" s="60" t="s">
        <v>25</v>
      </c>
      <c r="Q11" s="60" t="s">
        <v>26</v>
      </c>
      <c r="R11" s="56"/>
      <c r="S11" s="3"/>
    </row>
    <row r="12" spans="1:19" ht="61.5" customHeight="1">
      <c r="A12" s="22"/>
      <c r="B12" s="54"/>
      <c r="C12" s="30"/>
      <c r="D12" s="49"/>
      <c r="E12" s="49"/>
      <c r="F12" s="51"/>
      <c r="G12" s="8" t="s">
        <v>8</v>
      </c>
      <c r="H12" s="1" t="s">
        <v>9</v>
      </c>
      <c r="I12" s="1" t="s">
        <v>10</v>
      </c>
      <c r="J12" s="1" t="s">
        <v>11</v>
      </c>
      <c r="K12" s="1" t="s">
        <v>12</v>
      </c>
      <c r="L12" s="1" t="s">
        <v>13</v>
      </c>
      <c r="M12" s="63" t="s">
        <v>2</v>
      </c>
      <c r="N12" s="60"/>
      <c r="O12" s="60"/>
      <c r="P12" s="60"/>
      <c r="Q12" s="60"/>
      <c r="R12" s="56"/>
      <c r="S12" s="3"/>
    </row>
    <row r="13" spans="1:47" ht="10.5" customHeight="1">
      <c r="A13" s="22"/>
      <c r="B13" s="12" t="s">
        <v>6</v>
      </c>
      <c r="C13" s="11" t="s">
        <v>7</v>
      </c>
      <c r="D13" s="50"/>
      <c r="E13" s="50"/>
      <c r="F13" s="51"/>
      <c r="G13" s="7" t="s">
        <v>14</v>
      </c>
      <c r="H13" s="6" t="s">
        <v>15</v>
      </c>
      <c r="I13" s="6" t="s">
        <v>16</v>
      </c>
      <c r="J13" s="6" t="s">
        <v>17</v>
      </c>
      <c r="K13" s="6" t="s">
        <v>19</v>
      </c>
      <c r="L13" s="6" t="s">
        <v>18</v>
      </c>
      <c r="M13" s="64"/>
      <c r="N13" s="6" t="s">
        <v>20</v>
      </c>
      <c r="O13" s="6" t="s">
        <v>21</v>
      </c>
      <c r="P13" s="6" t="s">
        <v>22</v>
      </c>
      <c r="Q13" s="6" t="s">
        <v>24</v>
      </c>
      <c r="R13" s="57"/>
      <c r="S13" s="3"/>
      <c r="AQ13" t="s">
        <v>57</v>
      </c>
      <c r="AR13">
        <v>12</v>
      </c>
      <c r="AS13" t="s">
        <v>55</v>
      </c>
      <c r="AT13" t="s">
        <v>51</v>
      </c>
      <c r="AU13" s="15">
        <v>1</v>
      </c>
    </row>
    <row r="14" spans="1:47" ht="12" customHeight="1">
      <c r="A14" s="14"/>
      <c r="B14" s="28"/>
      <c r="C14" s="29"/>
      <c r="D14" s="31"/>
      <c r="E14" s="31"/>
      <c r="F14" s="39">
        <f>IF(E14&gt;$AR$14,3,IF(E14&gt;$AR$13,2,IF(E14&gt;0,1,"")))</f>
      </c>
      <c r="G14" s="4"/>
      <c r="H14" s="4"/>
      <c r="I14" s="4"/>
      <c r="J14" s="4"/>
      <c r="K14" s="4"/>
      <c r="L14" s="4"/>
      <c r="M14" s="2">
        <f>COUNTIF(G14:L14,"1")+COUNTIF(G14:L14,"2")</f>
        <v>0</v>
      </c>
      <c r="N14" s="4"/>
      <c r="O14" s="4"/>
      <c r="P14" s="4"/>
      <c r="Q14" s="4"/>
      <c r="R14" s="9">
        <f>M14+COUNTIF(N14:Q14,"1")+COUNTIF(N14:Q14,"2")</f>
        <v>0</v>
      </c>
      <c r="S14" s="3"/>
      <c r="U14" s="15" t="s">
        <v>23</v>
      </c>
      <c r="AQ14" t="s">
        <v>58</v>
      </c>
      <c r="AR14">
        <f>IF((K8=AS13),16,16)</f>
        <v>16</v>
      </c>
      <c r="AS14" t="s">
        <v>56</v>
      </c>
      <c r="AT14" t="s">
        <v>52</v>
      </c>
      <c r="AU14" s="15">
        <v>2</v>
      </c>
    </row>
    <row r="15" spans="1:47" ht="12" customHeight="1">
      <c r="A15" s="14"/>
      <c r="B15" s="13"/>
      <c r="C15" s="13"/>
      <c r="D15" s="32"/>
      <c r="E15" s="32"/>
      <c r="F15" s="40">
        <f aca="true" t="shared" si="0" ref="F15:F44">IF(E15&gt;$AR$14,3,IF(E15&gt;$AR$13,2,IF(E15&gt;0,1,"")))</f>
      </c>
      <c r="G15" s="4"/>
      <c r="H15" s="4"/>
      <c r="I15" s="4"/>
      <c r="J15" s="4"/>
      <c r="K15" s="4"/>
      <c r="L15" s="4"/>
      <c r="M15" s="2">
        <f aca="true" t="shared" si="1" ref="M15:M44">COUNTIF(G15:L15,"1")+COUNTIF(G15:L15,"2")</f>
        <v>0</v>
      </c>
      <c r="N15" s="4"/>
      <c r="O15" s="4"/>
      <c r="P15" s="4"/>
      <c r="Q15" s="4"/>
      <c r="R15" s="10">
        <f aca="true" t="shared" si="2" ref="R15:R44">M15+COUNTIF(N15:Q15,"1")+COUNTIF(N15:Q15,"2")</f>
        <v>0</v>
      </c>
      <c r="S15" s="3"/>
      <c r="U15" s="16">
        <v>1</v>
      </c>
      <c r="AU15" s="15">
        <v>9</v>
      </c>
    </row>
    <row r="16" spans="1:47" ht="12" customHeight="1">
      <c r="A16" s="14"/>
      <c r="B16" s="13"/>
      <c r="C16" s="13"/>
      <c r="D16" s="32"/>
      <c r="E16" s="32"/>
      <c r="F16" s="40">
        <f t="shared" si="0"/>
      </c>
      <c r="G16" s="4"/>
      <c r="H16" s="4"/>
      <c r="I16" s="4"/>
      <c r="J16" s="4"/>
      <c r="K16" s="4"/>
      <c r="L16" s="4"/>
      <c r="M16" s="2">
        <f t="shared" si="1"/>
        <v>0</v>
      </c>
      <c r="N16" s="4"/>
      <c r="O16" s="4"/>
      <c r="P16" s="4"/>
      <c r="Q16" s="4"/>
      <c r="R16" s="10">
        <f t="shared" si="2"/>
        <v>0</v>
      </c>
      <c r="S16" s="3"/>
      <c r="U16" s="16">
        <v>2</v>
      </c>
      <c r="AU16" s="15">
        <v>0</v>
      </c>
    </row>
    <row r="17" spans="1:21" ht="12" customHeight="1">
      <c r="A17" s="14"/>
      <c r="B17" s="13"/>
      <c r="C17" s="13"/>
      <c r="D17" s="32"/>
      <c r="E17" s="32"/>
      <c r="F17" s="40">
        <f t="shared" si="0"/>
      </c>
      <c r="G17" s="4"/>
      <c r="H17" s="4"/>
      <c r="I17" s="4"/>
      <c r="J17" s="4"/>
      <c r="K17" s="4"/>
      <c r="L17" s="4"/>
      <c r="M17" s="2">
        <f t="shared" si="1"/>
        <v>0</v>
      </c>
      <c r="N17" s="4"/>
      <c r="O17" s="4"/>
      <c r="P17" s="4"/>
      <c r="Q17" s="4"/>
      <c r="R17" s="10">
        <f t="shared" si="2"/>
        <v>0</v>
      </c>
      <c r="S17" s="3"/>
      <c r="U17" s="16">
        <v>9</v>
      </c>
    </row>
    <row r="18" spans="1:21" ht="12" customHeight="1">
      <c r="A18" s="14"/>
      <c r="B18" s="13"/>
      <c r="C18" s="13"/>
      <c r="D18" s="32"/>
      <c r="E18" s="32"/>
      <c r="F18" s="40">
        <f t="shared" si="0"/>
      </c>
      <c r="G18" s="4"/>
      <c r="H18" s="4"/>
      <c r="I18" s="4"/>
      <c r="J18" s="4"/>
      <c r="K18" s="4"/>
      <c r="L18" s="4"/>
      <c r="M18" s="2">
        <f t="shared" si="1"/>
        <v>0</v>
      </c>
      <c r="N18" s="4"/>
      <c r="O18" s="4"/>
      <c r="P18" s="4"/>
      <c r="Q18" s="4"/>
      <c r="R18" s="10">
        <f t="shared" si="2"/>
        <v>0</v>
      </c>
      <c r="S18" s="3"/>
      <c r="U18" s="16">
        <v>0</v>
      </c>
    </row>
    <row r="19" spans="1:19" ht="12" customHeight="1">
      <c r="A19" s="14"/>
      <c r="B19" s="13"/>
      <c r="C19" s="13"/>
      <c r="D19" s="32"/>
      <c r="E19" s="32"/>
      <c r="F19" s="40">
        <f t="shared" si="0"/>
      </c>
      <c r="G19" s="4"/>
      <c r="H19" s="4"/>
      <c r="I19" s="4"/>
      <c r="J19" s="4"/>
      <c r="K19" s="4"/>
      <c r="L19" s="4"/>
      <c r="M19" s="2">
        <f t="shared" si="1"/>
        <v>0</v>
      </c>
      <c r="N19" s="4"/>
      <c r="O19" s="4"/>
      <c r="P19" s="4"/>
      <c r="Q19" s="4"/>
      <c r="R19" s="10">
        <f t="shared" si="2"/>
        <v>0</v>
      </c>
      <c r="S19" s="3"/>
    </row>
    <row r="20" spans="1:19" ht="12" customHeight="1">
      <c r="A20" s="14"/>
      <c r="B20" s="13"/>
      <c r="C20" s="13"/>
      <c r="D20" s="32"/>
      <c r="E20" s="32"/>
      <c r="F20" s="40">
        <f t="shared" si="0"/>
      </c>
      <c r="G20" s="4"/>
      <c r="H20" s="4"/>
      <c r="I20" s="4"/>
      <c r="J20" s="4"/>
      <c r="K20" s="4"/>
      <c r="L20" s="4"/>
      <c r="M20" s="2">
        <f t="shared" si="1"/>
        <v>0</v>
      </c>
      <c r="N20" s="4"/>
      <c r="O20" s="4"/>
      <c r="P20" s="4"/>
      <c r="Q20" s="4"/>
      <c r="R20" s="10">
        <f t="shared" si="2"/>
        <v>0</v>
      </c>
      <c r="S20" s="3"/>
    </row>
    <row r="21" spans="1:21" ht="12" customHeight="1">
      <c r="A21" s="14"/>
      <c r="B21" s="13"/>
      <c r="C21" s="13"/>
      <c r="D21" s="32"/>
      <c r="E21" s="32"/>
      <c r="F21" s="40">
        <f t="shared" si="0"/>
      </c>
      <c r="G21" s="4"/>
      <c r="H21" s="4"/>
      <c r="I21" s="4"/>
      <c r="J21" s="4"/>
      <c r="K21" s="4"/>
      <c r="L21" s="4"/>
      <c r="M21" s="2">
        <f t="shared" si="1"/>
        <v>0</v>
      </c>
      <c r="N21" s="4"/>
      <c r="O21" s="4"/>
      <c r="P21" s="4"/>
      <c r="Q21" s="4"/>
      <c r="R21" s="10">
        <f t="shared" si="2"/>
        <v>0</v>
      </c>
      <c r="S21" s="3"/>
      <c r="U21" s="15" t="s">
        <v>108</v>
      </c>
    </row>
    <row r="22" spans="1:22" ht="12" customHeight="1">
      <c r="A22" s="14"/>
      <c r="B22" s="13"/>
      <c r="C22" s="13"/>
      <c r="D22" s="32"/>
      <c r="E22" s="32"/>
      <c r="F22" s="40">
        <f t="shared" si="0"/>
      </c>
      <c r="G22" s="4"/>
      <c r="H22" s="4"/>
      <c r="I22" s="4"/>
      <c r="J22" s="4"/>
      <c r="K22" s="4"/>
      <c r="L22" s="4"/>
      <c r="M22" s="2">
        <f t="shared" si="1"/>
        <v>0</v>
      </c>
      <c r="N22" s="4"/>
      <c r="O22" s="4"/>
      <c r="P22" s="4"/>
      <c r="Q22" s="4"/>
      <c r="R22" s="10">
        <f t="shared" si="2"/>
        <v>0</v>
      </c>
      <c r="S22" s="3"/>
      <c r="U22" s="36" t="s">
        <v>59</v>
      </c>
      <c r="V22" s="35" t="str">
        <f>CONCATENATE("T &lt; ",$AR13," min")</f>
        <v>T &lt; 12 min</v>
      </c>
    </row>
    <row r="23" spans="1:22" ht="12" customHeight="1">
      <c r="A23" s="14"/>
      <c r="B23" s="13"/>
      <c r="C23" s="13"/>
      <c r="D23" s="32"/>
      <c r="E23" s="32"/>
      <c r="F23" s="40">
        <f t="shared" si="0"/>
      </c>
      <c r="G23" s="4"/>
      <c r="H23" s="4"/>
      <c r="I23" s="4"/>
      <c r="J23" s="4"/>
      <c r="K23" s="4"/>
      <c r="L23" s="4"/>
      <c r="M23" s="2">
        <f t="shared" si="1"/>
        <v>0</v>
      </c>
      <c r="N23" s="4"/>
      <c r="O23" s="4"/>
      <c r="P23" s="4"/>
      <c r="Q23" s="4"/>
      <c r="R23" s="10">
        <f t="shared" si="2"/>
        <v>0</v>
      </c>
      <c r="S23" s="3"/>
      <c r="U23" s="37" t="s">
        <v>60</v>
      </c>
      <c r="V23" s="35" t="str">
        <f>CONCATENATE(AR13," min &lt; T &lt; ",AR14," min")</f>
        <v>12 min &lt; T &lt; 16 min</v>
      </c>
    </row>
    <row r="24" spans="1:22" ht="12" customHeight="1">
      <c r="A24" s="14"/>
      <c r="B24" s="13"/>
      <c r="C24" s="13"/>
      <c r="D24" s="32"/>
      <c r="E24" s="32"/>
      <c r="F24" s="40">
        <f t="shared" si="0"/>
      </c>
      <c r="G24" s="4"/>
      <c r="H24" s="4"/>
      <c r="I24" s="4"/>
      <c r="J24" s="4"/>
      <c r="K24" s="4"/>
      <c r="L24" s="4"/>
      <c r="M24" s="2">
        <f t="shared" si="1"/>
        <v>0</v>
      </c>
      <c r="N24" s="4"/>
      <c r="O24" s="4"/>
      <c r="P24" s="4"/>
      <c r="Q24" s="4"/>
      <c r="R24" s="10">
        <f t="shared" si="2"/>
        <v>0</v>
      </c>
      <c r="S24" s="3"/>
      <c r="U24" s="38" t="s">
        <v>61</v>
      </c>
      <c r="V24" s="35" t="str">
        <f>CONCATENATE("T &gt; ",AR14," min")</f>
        <v>T &gt; 16 min</v>
      </c>
    </row>
    <row r="25" spans="1:19" ht="12" customHeight="1">
      <c r="A25" s="14"/>
      <c r="B25" s="13"/>
      <c r="C25" s="13"/>
      <c r="D25" s="32"/>
      <c r="E25" s="32"/>
      <c r="F25" s="40">
        <f t="shared" si="0"/>
      </c>
      <c r="G25" s="4"/>
      <c r="H25" s="4"/>
      <c r="I25" s="4"/>
      <c r="J25" s="4"/>
      <c r="K25" s="4"/>
      <c r="L25" s="4"/>
      <c r="M25" s="2">
        <f t="shared" si="1"/>
        <v>0</v>
      </c>
      <c r="N25" s="4"/>
      <c r="O25" s="4"/>
      <c r="P25" s="4"/>
      <c r="Q25" s="4"/>
      <c r="R25" s="10">
        <f t="shared" si="2"/>
        <v>0</v>
      </c>
      <c r="S25" s="3"/>
    </row>
    <row r="26" spans="1:19" ht="12" customHeight="1">
      <c r="A26" s="14"/>
      <c r="B26" s="13"/>
      <c r="C26" s="13"/>
      <c r="D26" s="32"/>
      <c r="E26" s="32"/>
      <c r="F26" s="40">
        <f t="shared" si="0"/>
      </c>
      <c r="G26" s="4"/>
      <c r="H26" s="4"/>
      <c r="I26" s="4"/>
      <c r="J26" s="4"/>
      <c r="K26" s="4"/>
      <c r="L26" s="4"/>
      <c r="M26" s="2">
        <f t="shared" si="1"/>
        <v>0</v>
      </c>
      <c r="N26" s="4"/>
      <c r="O26" s="4"/>
      <c r="P26" s="4"/>
      <c r="Q26" s="4"/>
      <c r="R26" s="10">
        <f t="shared" si="2"/>
        <v>0</v>
      </c>
      <c r="S26" s="3"/>
    </row>
    <row r="27" spans="1:19" ht="12" customHeight="1">
      <c r="A27" s="14"/>
      <c r="B27" s="13"/>
      <c r="C27" s="13"/>
      <c r="D27" s="32"/>
      <c r="E27" s="32"/>
      <c r="F27" s="40">
        <f t="shared" si="0"/>
      </c>
      <c r="G27" s="4"/>
      <c r="H27" s="4"/>
      <c r="I27" s="4"/>
      <c r="J27" s="4"/>
      <c r="K27" s="4"/>
      <c r="L27" s="4"/>
      <c r="M27" s="2">
        <f t="shared" si="1"/>
        <v>0</v>
      </c>
      <c r="N27" s="4"/>
      <c r="O27" s="4"/>
      <c r="P27" s="4"/>
      <c r="Q27" s="4"/>
      <c r="R27" s="10">
        <f t="shared" si="2"/>
        <v>0</v>
      </c>
      <c r="S27" s="3"/>
    </row>
    <row r="28" spans="1:19" ht="12" customHeight="1">
      <c r="A28" s="14"/>
      <c r="B28" s="13"/>
      <c r="C28" s="13"/>
      <c r="D28" s="32"/>
      <c r="E28" s="32"/>
      <c r="F28" s="40">
        <f t="shared" si="0"/>
      </c>
      <c r="G28" s="4"/>
      <c r="H28" s="4"/>
      <c r="I28" s="4"/>
      <c r="J28" s="4"/>
      <c r="K28" s="4"/>
      <c r="L28" s="4"/>
      <c r="M28" s="2">
        <f t="shared" si="1"/>
        <v>0</v>
      </c>
      <c r="N28" s="4"/>
      <c r="O28" s="4"/>
      <c r="P28" s="4"/>
      <c r="Q28" s="4"/>
      <c r="R28" s="10">
        <f t="shared" si="2"/>
        <v>0</v>
      </c>
      <c r="S28" s="3"/>
    </row>
    <row r="29" spans="1:19" ht="12" customHeight="1">
      <c r="A29" s="14"/>
      <c r="B29" s="13"/>
      <c r="C29" s="13"/>
      <c r="D29" s="32"/>
      <c r="E29" s="32"/>
      <c r="F29" s="40">
        <f t="shared" si="0"/>
      </c>
      <c r="G29" s="4"/>
      <c r="H29" s="4"/>
      <c r="I29" s="4"/>
      <c r="J29" s="4"/>
      <c r="K29" s="4"/>
      <c r="L29" s="4"/>
      <c r="M29" s="2">
        <f t="shared" si="1"/>
        <v>0</v>
      </c>
      <c r="N29" s="4"/>
      <c r="O29" s="4"/>
      <c r="P29" s="4"/>
      <c r="Q29" s="4"/>
      <c r="R29" s="10">
        <f t="shared" si="2"/>
        <v>0</v>
      </c>
      <c r="S29" s="3"/>
    </row>
    <row r="30" spans="1:19" ht="12" customHeight="1">
      <c r="A30" s="14"/>
      <c r="B30" s="13"/>
      <c r="C30" s="13"/>
      <c r="D30" s="32"/>
      <c r="E30" s="32"/>
      <c r="F30" s="40">
        <f t="shared" si="0"/>
      </c>
      <c r="G30" s="4"/>
      <c r="H30" s="4"/>
      <c r="I30" s="4"/>
      <c r="J30" s="4"/>
      <c r="K30" s="4"/>
      <c r="L30" s="4"/>
      <c r="M30" s="2">
        <f t="shared" si="1"/>
        <v>0</v>
      </c>
      <c r="N30" s="4"/>
      <c r="O30" s="4"/>
      <c r="P30" s="4"/>
      <c r="Q30" s="4"/>
      <c r="R30" s="10">
        <f t="shared" si="2"/>
        <v>0</v>
      </c>
      <c r="S30" s="3"/>
    </row>
    <row r="31" spans="1:19" ht="12" customHeight="1">
      <c r="A31" s="14"/>
      <c r="B31" s="13"/>
      <c r="C31" s="13"/>
      <c r="D31" s="32"/>
      <c r="E31" s="32"/>
      <c r="F31" s="40">
        <f t="shared" si="0"/>
      </c>
      <c r="G31" s="4"/>
      <c r="H31" s="4"/>
      <c r="I31" s="4"/>
      <c r="J31" s="4"/>
      <c r="K31" s="4"/>
      <c r="L31" s="4"/>
      <c r="M31" s="2">
        <f t="shared" si="1"/>
        <v>0</v>
      </c>
      <c r="N31" s="4"/>
      <c r="O31" s="4"/>
      <c r="P31" s="4"/>
      <c r="Q31" s="4"/>
      <c r="R31" s="10">
        <f t="shared" si="2"/>
        <v>0</v>
      </c>
      <c r="S31" s="3"/>
    </row>
    <row r="32" spans="1:19" ht="12" customHeight="1">
      <c r="A32" s="14"/>
      <c r="B32" s="13"/>
      <c r="C32" s="13"/>
      <c r="D32" s="32"/>
      <c r="E32" s="32"/>
      <c r="F32" s="40">
        <f t="shared" si="0"/>
      </c>
      <c r="G32" s="4"/>
      <c r="H32" s="4"/>
      <c r="I32" s="4"/>
      <c r="J32" s="4"/>
      <c r="K32" s="4"/>
      <c r="L32" s="4"/>
      <c r="M32" s="2">
        <f t="shared" si="1"/>
        <v>0</v>
      </c>
      <c r="N32" s="4"/>
      <c r="O32" s="4"/>
      <c r="P32" s="4"/>
      <c r="Q32" s="4"/>
      <c r="R32" s="10">
        <f t="shared" si="2"/>
        <v>0</v>
      </c>
      <c r="S32" s="3"/>
    </row>
    <row r="33" spans="1:19" ht="12" customHeight="1">
      <c r="A33" s="14"/>
      <c r="B33" s="13"/>
      <c r="C33" s="13"/>
      <c r="D33" s="32"/>
      <c r="E33" s="32"/>
      <c r="F33" s="40">
        <f t="shared" si="0"/>
      </c>
      <c r="G33" s="4"/>
      <c r="H33" s="4"/>
      <c r="I33" s="4"/>
      <c r="J33" s="4"/>
      <c r="K33" s="4"/>
      <c r="L33" s="4"/>
      <c r="M33" s="2">
        <f t="shared" si="1"/>
        <v>0</v>
      </c>
      <c r="N33" s="4"/>
      <c r="O33" s="4"/>
      <c r="P33" s="4"/>
      <c r="Q33" s="4"/>
      <c r="R33" s="10">
        <f t="shared" si="2"/>
        <v>0</v>
      </c>
      <c r="S33" s="3"/>
    </row>
    <row r="34" spans="1:19" ht="12" customHeight="1">
      <c r="A34" s="14"/>
      <c r="B34" s="13"/>
      <c r="C34" s="13"/>
      <c r="D34" s="32"/>
      <c r="E34" s="32"/>
      <c r="F34" s="40">
        <f t="shared" si="0"/>
      </c>
      <c r="G34" s="4"/>
      <c r="H34" s="4"/>
      <c r="I34" s="4"/>
      <c r="J34" s="4"/>
      <c r="K34" s="4"/>
      <c r="L34" s="4"/>
      <c r="M34" s="2">
        <f t="shared" si="1"/>
        <v>0</v>
      </c>
      <c r="N34" s="4"/>
      <c r="O34" s="4"/>
      <c r="P34" s="4"/>
      <c r="Q34" s="4"/>
      <c r="R34" s="10">
        <f t="shared" si="2"/>
        <v>0</v>
      </c>
      <c r="S34" s="3"/>
    </row>
    <row r="35" spans="1:19" ht="12" customHeight="1">
      <c r="A35" s="14"/>
      <c r="B35" s="13"/>
      <c r="C35" s="13"/>
      <c r="D35" s="32"/>
      <c r="E35" s="32"/>
      <c r="F35" s="40">
        <f t="shared" si="0"/>
      </c>
      <c r="G35" s="4"/>
      <c r="H35" s="4"/>
      <c r="I35" s="4"/>
      <c r="J35" s="4"/>
      <c r="K35" s="4"/>
      <c r="L35" s="4"/>
      <c r="M35" s="2">
        <f t="shared" si="1"/>
        <v>0</v>
      </c>
      <c r="N35" s="4"/>
      <c r="O35" s="4"/>
      <c r="P35" s="4"/>
      <c r="Q35" s="4"/>
      <c r="R35" s="10">
        <f t="shared" si="2"/>
        <v>0</v>
      </c>
      <c r="S35" s="3"/>
    </row>
    <row r="36" spans="1:19" ht="12" customHeight="1">
      <c r="A36" s="14"/>
      <c r="B36" s="13"/>
      <c r="C36" s="13"/>
      <c r="D36" s="32"/>
      <c r="E36" s="32"/>
      <c r="F36" s="40">
        <f t="shared" si="0"/>
      </c>
      <c r="G36" s="4"/>
      <c r="H36" s="4"/>
      <c r="I36" s="4"/>
      <c r="J36" s="4"/>
      <c r="K36" s="4"/>
      <c r="L36" s="4"/>
      <c r="M36" s="2">
        <f t="shared" si="1"/>
        <v>0</v>
      </c>
      <c r="N36" s="4"/>
      <c r="O36" s="4"/>
      <c r="P36" s="4"/>
      <c r="Q36" s="4"/>
      <c r="R36" s="10">
        <f t="shared" si="2"/>
        <v>0</v>
      </c>
      <c r="S36" s="3"/>
    </row>
    <row r="37" spans="1:19" ht="12" customHeight="1">
      <c r="A37" s="14"/>
      <c r="B37" s="13"/>
      <c r="C37" s="13"/>
      <c r="D37" s="32"/>
      <c r="E37" s="32"/>
      <c r="F37" s="40">
        <f t="shared" si="0"/>
      </c>
      <c r="G37" s="4"/>
      <c r="H37" s="4"/>
      <c r="I37" s="4"/>
      <c r="J37" s="4"/>
      <c r="K37" s="4"/>
      <c r="L37" s="4"/>
      <c r="M37" s="2">
        <f t="shared" si="1"/>
        <v>0</v>
      </c>
      <c r="N37" s="4"/>
      <c r="O37" s="4"/>
      <c r="P37" s="4"/>
      <c r="Q37" s="4"/>
      <c r="R37" s="10">
        <f t="shared" si="2"/>
        <v>0</v>
      </c>
      <c r="S37" s="3"/>
    </row>
    <row r="38" spans="1:19" ht="12" customHeight="1">
      <c r="A38" s="14"/>
      <c r="B38" s="13"/>
      <c r="C38" s="13"/>
      <c r="D38" s="32"/>
      <c r="E38" s="32"/>
      <c r="F38" s="40">
        <f t="shared" si="0"/>
      </c>
      <c r="G38" s="4"/>
      <c r="H38" s="4"/>
      <c r="I38" s="4"/>
      <c r="J38" s="4"/>
      <c r="K38" s="4"/>
      <c r="L38" s="4"/>
      <c r="M38" s="2">
        <f t="shared" si="1"/>
        <v>0</v>
      </c>
      <c r="N38" s="4"/>
      <c r="O38" s="4"/>
      <c r="P38" s="4"/>
      <c r="Q38" s="4"/>
      <c r="R38" s="10">
        <f t="shared" si="2"/>
        <v>0</v>
      </c>
      <c r="S38" s="3"/>
    </row>
    <row r="39" spans="1:19" ht="12" customHeight="1">
      <c r="A39" s="14"/>
      <c r="B39" s="13"/>
      <c r="C39" s="13"/>
      <c r="D39" s="32"/>
      <c r="E39" s="32"/>
      <c r="F39" s="40">
        <f t="shared" si="0"/>
      </c>
      <c r="G39" s="4"/>
      <c r="H39" s="4"/>
      <c r="I39" s="4"/>
      <c r="J39" s="4"/>
      <c r="K39" s="4"/>
      <c r="L39" s="4"/>
      <c r="M39" s="2">
        <f t="shared" si="1"/>
        <v>0</v>
      </c>
      <c r="N39" s="4"/>
      <c r="O39" s="4"/>
      <c r="P39" s="4"/>
      <c r="Q39" s="4"/>
      <c r="R39" s="10">
        <f t="shared" si="2"/>
        <v>0</v>
      </c>
      <c r="S39" s="3"/>
    </row>
    <row r="40" spans="1:19" ht="12" customHeight="1">
      <c r="A40" s="14"/>
      <c r="B40" s="13"/>
      <c r="C40" s="13"/>
      <c r="D40" s="32"/>
      <c r="E40" s="32"/>
      <c r="F40" s="40">
        <f t="shared" si="0"/>
      </c>
      <c r="G40" s="4"/>
      <c r="H40" s="4"/>
      <c r="I40" s="4"/>
      <c r="J40" s="4"/>
      <c r="K40" s="4"/>
      <c r="L40" s="4"/>
      <c r="M40" s="2">
        <f t="shared" si="1"/>
        <v>0</v>
      </c>
      <c r="N40" s="4"/>
      <c r="O40" s="4"/>
      <c r="P40" s="4"/>
      <c r="Q40" s="4"/>
      <c r="R40" s="10">
        <f t="shared" si="2"/>
        <v>0</v>
      </c>
      <c r="S40" s="3"/>
    </row>
    <row r="41" spans="1:19" ht="12" customHeight="1">
      <c r="A41" s="14"/>
      <c r="B41" s="13"/>
      <c r="C41" s="13"/>
      <c r="D41" s="32"/>
      <c r="E41" s="32"/>
      <c r="F41" s="40">
        <f t="shared" si="0"/>
      </c>
      <c r="G41" s="4"/>
      <c r="H41" s="4"/>
      <c r="I41" s="4"/>
      <c r="J41" s="4"/>
      <c r="K41" s="4"/>
      <c r="L41" s="4"/>
      <c r="M41" s="2">
        <f t="shared" si="1"/>
        <v>0</v>
      </c>
      <c r="N41" s="4"/>
      <c r="O41" s="4"/>
      <c r="P41" s="4"/>
      <c r="Q41" s="4"/>
      <c r="R41" s="10">
        <f t="shared" si="2"/>
        <v>0</v>
      </c>
      <c r="S41" s="3"/>
    </row>
    <row r="42" spans="1:19" ht="12" customHeight="1">
      <c r="A42" s="14"/>
      <c r="B42" s="13"/>
      <c r="C42" s="13"/>
      <c r="D42" s="32"/>
      <c r="E42" s="32"/>
      <c r="F42" s="40">
        <f t="shared" si="0"/>
      </c>
      <c r="G42" s="4"/>
      <c r="H42" s="4"/>
      <c r="I42" s="4"/>
      <c r="J42" s="4"/>
      <c r="K42" s="4"/>
      <c r="L42" s="4"/>
      <c r="M42" s="2">
        <f t="shared" si="1"/>
        <v>0</v>
      </c>
      <c r="N42" s="4"/>
      <c r="O42" s="4"/>
      <c r="P42" s="4"/>
      <c r="Q42" s="4"/>
      <c r="R42" s="10">
        <f t="shared" si="2"/>
        <v>0</v>
      </c>
      <c r="S42" s="3"/>
    </row>
    <row r="43" spans="1:19" ht="12" customHeight="1">
      <c r="A43" s="14"/>
      <c r="B43" s="13"/>
      <c r="C43" s="13"/>
      <c r="D43" s="32"/>
      <c r="E43" s="32"/>
      <c r="F43" s="40">
        <f t="shared" si="0"/>
      </c>
      <c r="G43" s="4"/>
      <c r="H43" s="4"/>
      <c r="I43" s="4"/>
      <c r="J43" s="4"/>
      <c r="K43" s="4"/>
      <c r="L43" s="4"/>
      <c r="M43" s="2">
        <f t="shared" si="1"/>
        <v>0</v>
      </c>
      <c r="N43" s="4"/>
      <c r="O43" s="4"/>
      <c r="P43" s="4"/>
      <c r="Q43" s="4"/>
      <c r="R43" s="10">
        <f t="shared" si="2"/>
        <v>0</v>
      </c>
      <c r="S43" s="3"/>
    </row>
    <row r="44" spans="1:19" ht="12" customHeight="1">
      <c r="A44" s="14"/>
      <c r="B44" s="13"/>
      <c r="C44" s="13"/>
      <c r="D44" s="32"/>
      <c r="E44" s="32"/>
      <c r="F44" s="40">
        <f t="shared" si="0"/>
      </c>
      <c r="G44" s="4"/>
      <c r="H44" s="4"/>
      <c r="I44" s="4"/>
      <c r="J44" s="4"/>
      <c r="K44" s="4"/>
      <c r="L44" s="4"/>
      <c r="M44" s="2">
        <f t="shared" si="1"/>
        <v>0</v>
      </c>
      <c r="N44" s="4"/>
      <c r="O44" s="4"/>
      <c r="P44" s="4"/>
      <c r="Q44" s="4"/>
      <c r="R44" s="10">
        <f t="shared" si="2"/>
        <v>0</v>
      </c>
      <c r="S44" s="3"/>
    </row>
    <row r="45" spans="1:1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7:17" ht="12.75">
      <c r="G46" t="s">
        <v>14</v>
      </c>
      <c r="H46" t="s">
        <v>15</v>
      </c>
      <c r="I46" t="s">
        <v>16</v>
      </c>
      <c r="J46" t="s">
        <v>17</v>
      </c>
      <c r="K46" t="s">
        <v>19</v>
      </c>
      <c r="L46" t="s">
        <v>18</v>
      </c>
      <c r="N46" t="s">
        <v>20</v>
      </c>
      <c r="O46" t="s">
        <v>21</v>
      </c>
      <c r="P46" t="s">
        <v>22</v>
      </c>
      <c r="Q46" t="s">
        <v>24</v>
      </c>
    </row>
    <row r="47" spans="4:18" ht="12.75">
      <c r="D47" s="19" t="s">
        <v>28</v>
      </c>
      <c r="E47" s="19"/>
      <c r="F47">
        <f>G8</f>
        <v>0</v>
      </c>
      <c r="G47" t="e">
        <f aca="true" t="shared" si="3" ref="G47:L47">(COUNTIF(G14:G44,"1")+COUNTIF(G14:G44,"2"))/$G$8</f>
        <v>#DIV/0!</v>
      </c>
      <c r="H47" t="e">
        <f t="shared" si="3"/>
        <v>#DIV/0!</v>
      </c>
      <c r="I47" t="e">
        <f t="shared" si="3"/>
        <v>#DIV/0!</v>
      </c>
      <c r="J47" t="e">
        <f t="shared" si="3"/>
        <v>#DIV/0!</v>
      </c>
      <c r="K47" t="e">
        <f t="shared" si="3"/>
        <v>#DIV/0!</v>
      </c>
      <c r="L47" t="e">
        <f t="shared" si="3"/>
        <v>#DIV/0!</v>
      </c>
      <c r="M47" t="e">
        <f>(SUM(M14:M44)/6)/$G$8</f>
        <v>#DIV/0!</v>
      </c>
      <c r="N47" t="e">
        <f>(COUNTIF(N14:N44,"1")+COUNTIF(N14:N44,"2"))/$G$8</f>
        <v>#DIV/0!</v>
      </c>
      <c r="O47" t="e">
        <f>(COUNTIF(O14:O44,"1")+COUNTIF(O14:O44,"2"))/$G$8</f>
        <v>#DIV/0!</v>
      </c>
      <c r="P47" t="e">
        <f>(COUNTIF(P14:P44,"1")+COUNTIF(P14:P44,"2"))/$G$8</f>
        <v>#DIV/0!</v>
      </c>
      <c r="Q47" t="e">
        <f>(COUNTIF(Q14:Q44,"1")+COUNTIF(Q14:Q44,"2"))/$G$8</f>
        <v>#DIV/0!</v>
      </c>
      <c r="R47" t="e">
        <f>(SUM(R14:R44)/10)/$G$8</f>
        <v>#DIV/0!</v>
      </c>
    </row>
  </sheetData>
  <sheetProtection/>
  <mergeCells count="17">
    <mergeCell ref="B10:B12"/>
    <mergeCell ref="R10:R13"/>
    <mergeCell ref="G10:Q10"/>
    <mergeCell ref="P11:P12"/>
    <mergeCell ref="G11:M11"/>
    <mergeCell ref="N11:N12"/>
    <mergeCell ref="O11:O12"/>
    <mergeCell ref="Q11:Q12"/>
    <mergeCell ref="M12:M13"/>
    <mergeCell ref="D10:D13"/>
    <mergeCell ref="E11:E13"/>
    <mergeCell ref="F10:F13"/>
    <mergeCell ref="G3:K3"/>
    <mergeCell ref="G4:K4"/>
    <mergeCell ref="G5:K5"/>
    <mergeCell ref="G6:K6"/>
    <mergeCell ref="H8:J8"/>
  </mergeCells>
  <conditionalFormatting sqref="G14:L44 N14:Q44">
    <cfRule type="cellIs" priority="1" dxfId="2" operator="equal" stopIfTrue="1">
      <formula>1</formula>
    </cfRule>
    <cfRule type="cellIs" priority="2" dxfId="0" operator="equal" stopIfTrue="1">
      <formula>9</formula>
    </cfRule>
    <cfRule type="cellIs" priority="3" dxfId="1" operator="equal" stopIfTrue="1">
      <formula>2</formula>
    </cfRule>
  </conditionalFormatting>
  <conditionalFormatting sqref="F14:F44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dataValidations count="4">
    <dataValidation type="list" allowBlank="1" showDropDown="1" showInputMessage="1" showErrorMessage="1" errorTitle="Saisie non autorisée" error="Seuls les codes suivants sont autorisés :&#10;Code 1 : Réussite&#10;Code 2 : Réussite partielle&#10;Code 9 : Echec&#10;Code 0 : Non fait " sqref="G14:L44 N14:Q44">
      <formula1>$AU$13:$AU$16</formula1>
    </dataValidation>
    <dataValidation type="list" allowBlank="1" showDropDown="1" showInputMessage="1" showErrorMessage="1" errorTitle="Saisie Autorisée :" error="G pour Gaucher&#10;D pour Droitier" sqref="D14:D44">
      <formula1>$AT$13:$AT$14</formula1>
    </dataValidation>
    <dataValidation type="whole" allowBlank="1" showInputMessage="1" showErrorMessage="1" errorTitle="ATTENTION !" error="Vous dépassez le nombre autorisé pour cette feuille...&#10;Veuillez sélectionner les 31 premiers élèves pour saisir leurs résultats sur cette feuille.&#10;Vous devrez utiliser un deuxième classeur pour les élèves suivants." sqref="G8">
      <formula1>1</formula1>
      <formula2>31</formula2>
    </dataValidation>
    <dataValidation type="list" showInputMessage="1" showErrorMessage="1" errorTitle="Attention !" error="Veuillez saisir l'un des codes suivants :&#10;CP&#10;CM1" sqref="K8">
      <formula1>$AS$13:$AS$14</formula1>
    </dataValidation>
  </dataValidations>
  <printOptions gridLines="1"/>
  <pageMargins left="1.968503937007874" right="0.2362204724409449" top="0.984251968503937" bottom="0.2755905511811024" header="0.5118110236220472" footer="0.4330708661417323"/>
  <pageSetup blackAndWhite="1" horizontalDpi="600" verticalDpi="600" orientation="landscape" paperSize="9" r:id="rId1"/>
  <headerFooter alignWithMargins="0">
    <oddHeader>&amp;CEvaluation copie manuscrite
&amp;RMai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64">
      <selection activeCell="A60" sqref="A60"/>
    </sheetView>
  </sheetViews>
  <sheetFormatPr defaultColWidth="11.421875" defaultRowHeight="12.75"/>
  <cols>
    <col min="1" max="1" width="10.7109375" style="0" customWidth="1"/>
    <col min="2" max="2" width="11.7109375" style="0" customWidth="1"/>
    <col min="3" max="3" width="16.7109375" style="0" customWidth="1"/>
    <col min="4" max="4" width="2.7109375" style="0" customWidth="1"/>
    <col min="5" max="5" width="10.7109375" style="0" customWidth="1"/>
    <col min="6" max="6" width="11.7109375" style="0" customWidth="1"/>
    <col min="7" max="7" width="16.7109375" style="0" customWidth="1"/>
  </cols>
  <sheetData>
    <row r="1" spans="1:7" ht="12.75">
      <c r="A1" s="35" t="s">
        <v>114</v>
      </c>
      <c r="B1" t="str">
        <f>Copie!K8</f>
        <v>CM1</v>
      </c>
      <c r="F1" t="s">
        <v>101</v>
      </c>
      <c r="G1">
        <f>IF(Copie!G3="","",Copie!G3)</f>
      </c>
    </row>
    <row r="2" spans="1:7" ht="12.75">
      <c r="A2" t="s">
        <v>102</v>
      </c>
      <c r="B2">
        <f>IF(Copie!G5="","",Copie!G5)</f>
      </c>
      <c r="F2" t="s">
        <v>100</v>
      </c>
      <c r="G2">
        <f>IF(Copie!G4="","",Copie!G4)</f>
      </c>
    </row>
    <row r="3" spans="1:2" ht="12.75">
      <c r="A3" t="s">
        <v>103</v>
      </c>
      <c r="B3">
        <f>IF(Copie!G8="","",Copie!G8)</f>
      </c>
    </row>
    <row r="4" ht="12.75">
      <c r="G4" s="66" t="s">
        <v>110</v>
      </c>
    </row>
    <row r="5" ht="13.5" customHeight="1">
      <c r="G5" s="66"/>
    </row>
    <row r="6" ht="12.75">
      <c r="G6" s="47"/>
    </row>
    <row r="7" ht="12.75">
      <c r="G7" s="47"/>
    </row>
    <row r="8" ht="12.75">
      <c r="G8" s="47"/>
    </row>
    <row r="9" ht="12.75">
      <c r="G9" s="47"/>
    </row>
    <row r="10" ht="12.75">
      <c r="G10" s="47"/>
    </row>
    <row r="60" spans="1:7" ht="12.75">
      <c r="A60" s="35" t="s">
        <v>114</v>
      </c>
      <c r="B60" t="str">
        <f>Copie!K8</f>
        <v>CM1</v>
      </c>
      <c r="F60" t="s">
        <v>101</v>
      </c>
      <c r="G60">
        <f>IF(Copie!G3="","",Copie!G3)</f>
      </c>
    </row>
    <row r="61" spans="1:7" ht="12.75">
      <c r="A61" t="s">
        <v>102</v>
      </c>
      <c r="B61">
        <f>IF(Copie!G5="","",Copie!G5)</f>
      </c>
      <c r="F61" t="s">
        <v>100</v>
      </c>
      <c r="G61">
        <f>IF(Copie!G4="","",Copie!G4)</f>
      </c>
    </row>
    <row r="62" spans="1:2" ht="12.75">
      <c r="A62" t="s">
        <v>103</v>
      </c>
      <c r="B62">
        <f>IF(Copie!G8="","",Copie!G8)</f>
      </c>
    </row>
  </sheetData>
  <sheetProtection sheet="1" objects="1" scenarios="1"/>
  <mergeCells count="1">
    <mergeCell ref="G4:G5"/>
  </mergeCells>
  <printOptions/>
  <pageMargins left="0.61" right="0.37" top="0.79" bottom="0.79" header="0.4" footer="0.38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R2" sqref="R2"/>
    </sheetView>
  </sheetViews>
  <sheetFormatPr defaultColWidth="11.421875" defaultRowHeight="12.75"/>
  <cols>
    <col min="1" max="1" width="7.421875" style="43" bestFit="1" customWidth="1"/>
    <col min="2" max="2" width="10.28125" style="43" bestFit="1" customWidth="1"/>
    <col min="3" max="3" width="11.28125" style="43" bestFit="1" customWidth="1"/>
    <col min="4" max="4" width="10.28125" style="43" bestFit="1" customWidth="1"/>
    <col min="5" max="5" width="26.7109375" style="43" bestFit="1" customWidth="1"/>
    <col min="6" max="6" width="11.28125" style="43" bestFit="1" customWidth="1"/>
    <col min="7" max="7" width="26.7109375" style="43" bestFit="1" customWidth="1"/>
    <col min="8" max="8" width="20.00390625" style="43" bestFit="1" customWidth="1"/>
    <col min="9" max="9" width="14.00390625" style="43" bestFit="1" customWidth="1"/>
    <col min="10" max="10" width="17.7109375" style="43" bestFit="1" customWidth="1"/>
    <col min="11" max="11" width="14.00390625" style="43" bestFit="1" customWidth="1"/>
    <col min="12" max="12" width="17.421875" style="43" bestFit="1" customWidth="1"/>
    <col min="13" max="13" width="14.00390625" style="43" bestFit="1" customWidth="1"/>
    <col min="14" max="14" width="17.57421875" style="43" bestFit="1" customWidth="1"/>
    <col min="15" max="15" width="14.00390625" style="43" bestFit="1" customWidth="1"/>
    <col min="16" max="16" width="22.28125" style="43" bestFit="1" customWidth="1"/>
    <col min="17" max="17" width="14.00390625" style="43" bestFit="1" customWidth="1"/>
    <col min="18" max="18" width="19.140625" style="43" bestFit="1" customWidth="1"/>
    <col min="19" max="19" width="14.00390625" style="43" bestFit="1" customWidth="1"/>
    <col min="20" max="20" width="24.28125" style="43" bestFit="1" customWidth="1"/>
    <col min="21" max="21" width="14.00390625" style="43" bestFit="1" customWidth="1"/>
    <col min="22" max="22" width="23.140625" style="43" bestFit="1" customWidth="1"/>
    <col min="23" max="23" width="14.00390625" style="43" bestFit="1" customWidth="1"/>
    <col min="24" max="24" width="30.140625" style="43" bestFit="1" customWidth="1"/>
    <col min="25" max="25" width="14.00390625" style="43" bestFit="1" customWidth="1"/>
    <col min="26" max="26" width="17.57421875" style="43" bestFit="1" customWidth="1"/>
    <col min="27" max="27" width="15.00390625" style="43" bestFit="1" customWidth="1"/>
  </cols>
  <sheetData>
    <row r="1" spans="1:27" ht="12.75">
      <c r="A1" s="43" t="s">
        <v>7</v>
      </c>
      <c r="B1" s="43" t="s">
        <v>62</v>
      </c>
      <c r="C1" s="43" t="s">
        <v>63</v>
      </c>
      <c r="D1" s="43" t="s">
        <v>62</v>
      </c>
      <c r="E1" s="43" t="s">
        <v>99</v>
      </c>
      <c r="F1" s="43" t="s">
        <v>63</v>
      </c>
      <c r="G1" s="43" t="s">
        <v>99</v>
      </c>
      <c r="H1" s="43" t="s">
        <v>89</v>
      </c>
      <c r="I1" s="43" t="s">
        <v>64</v>
      </c>
      <c r="J1" s="43" t="s">
        <v>90</v>
      </c>
      <c r="K1" s="43" t="s">
        <v>65</v>
      </c>
      <c r="L1" s="43" t="s">
        <v>91</v>
      </c>
      <c r="M1" s="43" t="s">
        <v>66</v>
      </c>
      <c r="N1" s="43" t="s">
        <v>92</v>
      </c>
      <c r="O1" s="43" t="s">
        <v>67</v>
      </c>
      <c r="P1" s="43" t="s">
        <v>93</v>
      </c>
      <c r="Q1" s="43" t="s">
        <v>68</v>
      </c>
      <c r="R1" s="43" t="s">
        <v>94</v>
      </c>
      <c r="S1" s="43" t="s">
        <v>69</v>
      </c>
      <c r="T1" s="43" t="s">
        <v>95</v>
      </c>
      <c r="U1" s="43" t="s">
        <v>70</v>
      </c>
      <c r="V1" s="43" t="s">
        <v>96</v>
      </c>
      <c r="W1" s="43" t="s">
        <v>71</v>
      </c>
      <c r="X1" s="43" t="s">
        <v>97</v>
      </c>
      <c r="Y1" s="43" t="s">
        <v>72</v>
      </c>
      <c r="Z1" s="43" t="s">
        <v>98</v>
      </c>
      <c r="AA1" s="43" t="s">
        <v>73</v>
      </c>
    </row>
    <row r="2" spans="1:27" ht="12.75">
      <c r="A2" s="43">
        <f>IF(Copie!C14="","",Copie!C14)</f>
      </c>
      <c r="B2" s="43">
        <f>IF(COUNTIF(Copie!G14:L14,1)+COUNTIF(Copie!G14:L14,2)=0,"",COUNTIF(Copie!G14:L14,1)+COUNTIF(Copie!G14:L14,2))</f>
      </c>
      <c r="C2" s="43">
        <f>IF(COUNTIF(Copie!M14:P14,1)+COUNTIF(Copie!M14:P14,2)=0,"",COUNTIF(Copie!M14:P14,1)+COUNTIF(Copie!M14:P14,2))</f>
      </c>
      <c r="D2" s="41" t="s">
        <v>74</v>
      </c>
      <c r="E2" s="43">
        <f>COUNTIF(B2:B32,6)</f>
        <v>0</v>
      </c>
      <c r="F2" s="43" t="s">
        <v>75</v>
      </c>
      <c r="G2" s="43">
        <f>COUNTIF(C2:C32,4)</f>
        <v>0</v>
      </c>
      <c r="H2" s="43" t="s">
        <v>76</v>
      </c>
      <c r="I2" s="43">
        <f>COUNTIF(Copie!G14:G44,1)</f>
        <v>0</v>
      </c>
      <c r="J2" s="43" t="s">
        <v>76</v>
      </c>
      <c r="K2" s="43">
        <f>COUNTIF(Copie!H14:H44,1)</f>
        <v>0</v>
      </c>
      <c r="L2" s="43" t="s">
        <v>76</v>
      </c>
      <c r="M2" s="43">
        <f>COUNTIF(Copie!I14:I44,1)</f>
        <v>0</v>
      </c>
      <c r="N2" s="43" t="s">
        <v>76</v>
      </c>
      <c r="O2" s="43">
        <f>COUNTIF(Copie!J14:J44,1)</f>
        <v>0</v>
      </c>
      <c r="P2" s="43" t="s">
        <v>76</v>
      </c>
      <c r="Q2" s="43">
        <f>COUNTIF(Copie!K14:K44,1)</f>
        <v>0</v>
      </c>
      <c r="R2" s="43" t="s">
        <v>76</v>
      </c>
      <c r="S2" s="43">
        <f>COUNTIF(Copie!L14:L44,1)</f>
        <v>0</v>
      </c>
      <c r="T2" s="43" t="s">
        <v>76</v>
      </c>
      <c r="U2" s="43">
        <f>COUNTIF(Copie!N14:N44,1)</f>
        <v>0</v>
      </c>
      <c r="V2" s="43" t="s">
        <v>76</v>
      </c>
      <c r="W2" s="43">
        <f>COUNTIF(Copie!O14:O44,1)</f>
        <v>0</v>
      </c>
      <c r="X2" s="43" t="s">
        <v>76</v>
      </c>
      <c r="Y2" s="43">
        <f>COUNTIF(Copie!P14:P44,1)</f>
        <v>0</v>
      </c>
      <c r="Z2" s="43" t="s">
        <v>76</v>
      </c>
      <c r="AA2" s="43">
        <f>COUNTIF(Copie!Q14:Q44,1)</f>
        <v>0</v>
      </c>
    </row>
    <row r="3" spans="1:27" ht="12.75">
      <c r="A3" s="43">
        <f>IF(Copie!C15="","",Copie!C15)</f>
      </c>
      <c r="B3" s="43">
        <f>IF(COUNTIF(Copie!G15:L15,1)+COUNTIF(Copie!G15:L15,2)=0,"",COUNTIF(Copie!G15:L15,1)+COUNTIF(Copie!G15:L15,2))</f>
      </c>
      <c r="C3" s="43">
        <f>IF(COUNTIF(Copie!M15:P15,1)+COUNTIF(Copie!M15:P15,2)=0,"",COUNTIF(Copie!M15:P15,1)+COUNTIF(Copie!M15:P15,2))</f>
      </c>
      <c r="D3" s="41" t="s">
        <v>77</v>
      </c>
      <c r="E3" s="43">
        <f>COUNTIF(B2:B32,5)</f>
        <v>0</v>
      </c>
      <c r="F3" s="43" t="s">
        <v>78</v>
      </c>
      <c r="G3" s="43">
        <f>COUNTIF(C2:C32,3)</f>
        <v>0</v>
      </c>
      <c r="H3" s="43" t="s">
        <v>79</v>
      </c>
      <c r="I3" s="43">
        <f>COUNTIF(Copie!G14:G44,2)</f>
        <v>0</v>
      </c>
      <c r="J3" s="43" t="s">
        <v>79</v>
      </c>
      <c r="K3" s="43">
        <f>COUNTIF(Copie!H14:H44,2)</f>
        <v>0</v>
      </c>
      <c r="L3" s="43" t="s">
        <v>79</v>
      </c>
      <c r="M3" s="43">
        <f>COUNTIF(Copie!I14:I44,2)</f>
        <v>0</v>
      </c>
      <c r="N3" s="43" t="s">
        <v>79</v>
      </c>
      <c r="O3" s="43">
        <f>COUNTIF(Copie!J14:J44,2)</f>
        <v>0</v>
      </c>
      <c r="P3" s="43" t="s">
        <v>79</v>
      </c>
      <c r="Q3" s="43">
        <f>COUNTIF(Copie!K14:K44,2)</f>
        <v>0</v>
      </c>
      <c r="R3" s="43" t="s">
        <v>79</v>
      </c>
      <c r="S3" s="43">
        <f>COUNTIF(Copie!L14:L44,2)</f>
        <v>0</v>
      </c>
      <c r="T3" s="43" t="s">
        <v>79</v>
      </c>
      <c r="U3" s="43">
        <f>COUNTIF(Copie!N14:N44,2)</f>
        <v>0</v>
      </c>
      <c r="V3" s="43" t="s">
        <v>79</v>
      </c>
      <c r="W3" s="43">
        <f>COUNTIF(Copie!O14:O44,2)</f>
        <v>0</v>
      </c>
      <c r="X3" s="43" t="s">
        <v>79</v>
      </c>
      <c r="Y3" s="43">
        <f>COUNTIF(Copie!P14:P44,2)</f>
        <v>0</v>
      </c>
      <c r="Z3" s="43" t="s">
        <v>79</v>
      </c>
      <c r="AA3" s="43">
        <f>COUNTIF(Copie!Q14:Q44,2)</f>
        <v>0</v>
      </c>
    </row>
    <row r="4" spans="1:27" ht="12.75">
      <c r="A4" s="43">
        <f>IF(Copie!C16="","",Copie!C16)</f>
      </c>
      <c r="B4" s="43">
        <f>IF(COUNTIF(Copie!G16:L16,1)+COUNTIF(Copie!G16:L16,2)=0,"",COUNTIF(Copie!G16:L16,1)+COUNTIF(Copie!G16:L16,2))</f>
      </c>
      <c r="C4" s="43">
        <f>IF(COUNTIF(Copie!M16:P16,1)+COUNTIF(Copie!M16:P16,2)=0,"",COUNTIF(Copie!M16:P16,1)+COUNTIF(Copie!M16:P16,2))</f>
      </c>
      <c r="D4" s="41" t="s">
        <v>80</v>
      </c>
      <c r="E4" s="43">
        <f>COUNTIF(B2:B32,4)</f>
        <v>0</v>
      </c>
      <c r="F4" s="43" t="s">
        <v>81</v>
      </c>
      <c r="G4" s="43">
        <f>COUNTIF(C2:C32,2)</f>
        <v>0</v>
      </c>
      <c r="H4" s="43" t="s">
        <v>82</v>
      </c>
      <c r="I4" s="43">
        <f>COUNTIF(Copie!G14:G44,9)</f>
        <v>0</v>
      </c>
      <c r="J4" s="43" t="s">
        <v>82</v>
      </c>
      <c r="K4" s="43">
        <f>COUNTIF(Copie!H14:H44,9)</f>
        <v>0</v>
      </c>
      <c r="L4" s="43" t="s">
        <v>82</v>
      </c>
      <c r="M4" s="43">
        <f>COUNTIF(Copie!I14:I44,9)</f>
        <v>0</v>
      </c>
      <c r="N4" s="43" t="s">
        <v>82</v>
      </c>
      <c r="O4" s="43">
        <f>COUNTIF(Copie!J14:J44,9)</f>
        <v>0</v>
      </c>
      <c r="P4" s="43" t="s">
        <v>82</v>
      </c>
      <c r="Q4" s="43">
        <f>COUNTIF(Copie!K14:K44,9)</f>
        <v>0</v>
      </c>
      <c r="R4" s="43" t="s">
        <v>82</v>
      </c>
      <c r="S4" s="43">
        <f>COUNTIF(Copie!L14:L44,9)</f>
        <v>0</v>
      </c>
      <c r="T4" s="43" t="s">
        <v>82</v>
      </c>
      <c r="U4" s="43">
        <f>COUNTIF(Copie!N14:N44,9)</f>
        <v>0</v>
      </c>
      <c r="V4" s="43" t="s">
        <v>82</v>
      </c>
      <c r="W4" s="43">
        <f>COUNTIF(Copie!O14:O44,9)</f>
        <v>0</v>
      </c>
      <c r="X4" s="43" t="s">
        <v>82</v>
      </c>
      <c r="Y4" s="43">
        <f>COUNTIF(Copie!P14:P44,9)</f>
        <v>0</v>
      </c>
      <c r="Z4" s="43" t="s">
        <v>82</v>
      </c>
      <c r="AA4" s="43">
        <f>COUNTIF(Copie!Q14:Q44,9)</f>
        <v>0</v>
      </c>
    </row>
    <row r="5" spans="1:27" ht="12.75">
      <c r="A5" s="43">
        <f>IF(Copie!C17="","",Copie!C17)</f>
      </c>
      <c r="B5" s="43">
        <f>IF(COUNTIF(Copie!G17:L17,1)+COUNTIF(Copie!G17:L17,2)=0,"",COUNTIF(Copie!G17:L17,1)+COUNTIF(Copie!G17:L17,2))</f>
      </c>
      <c r="C5" s="43">
        <f>IF(COUNTIF(Copie!M17:P17,1)+COUNTIF(Copie!M17:P17,2)=0,"",COUNTIF(Copie!M17:P17,1)+COUNTIF(Copie!M17:P17,2))</f>
      </c>
      <c r="D5" s="34" t="s">
        <v>83</v>
      </c>
      <c r="E5" s="43">
        <f>COUNTIF(B2:B32,3)</f>
        <v>0</v>
      </c>
      <c r="F5" s="43" t="s">
        <v>84</v>
      </c>
      <c r="G5" s="43">
        <f>COUNTIF(C2:C32,1)</f>
        <v>0</v>
      </c>
      <c r="H5" s="43" t="s">
        <v>105</v>
      </c>
      <c r="I5" s="43">
        <f>COUNTIF(Copie!G14:G44,0)</f>
        <v>0</v>
      </c>
      <c r="J5" s="43" t="s">
        <v>105</v>
      </c>
      <c r="K5" s="43">
        <f>COUNTIF(Copie!H14:H44,0)</f>
        <v>0</v>
      </c>
      <c r="L5" s="43" t="s">
        <v>105</v>
      </c>
      <c r="M5" s="43">
        <f>COUNTIF(Copie!I14:I44,0)</f>
        <v>0</v>
      </c>
      <c r="N5" s="43" t="s">
        <v>105</v>
      </c>
      <c r="O5" s="43">
        <f>COUNTIF(Copie!J14:J44,0)</f>
        <v>0</v>
      </c>
      <c r="P5" s="43" t="s">
        <v>105</v>
      </c>
      <c r="Q5" s="43">
        <f>COUNTIF(Copie!K14:K44,0)</f>
        <v>0</v>
      </c>
      <c r="R5" s="43" t="s">
        <v>105</v>
      </c>
      <c r="S5" s="43">
        <f>COUNTIF(Copie!L14:L44,0)</f>
        <v>0</v>
      </c>
      <c r="T5" s="43" t="s">
        <v>105</v>
      </c>
      <c r="U5" s="43">
        <f>COUNTIF(Copie!N14:N44,0)</f>
        <v>0</v>
      </c>
      <c r="V5" s="43" t="s">
        <v>105</v>
      </c>
      <c r="W5" s="43">
        <f>COUNTIF(Copie!O14:O44,0)</f>
        <v>0</v>
      </c>
      <c r="X5" s="43" t="s">
        <v>105</v>
      </c>
      <c r="Y5" s="43">
        <f>COUNTIF(Copie!P14:P44,0)</f>
        <v>0</v>
      </c>
      <c r="Z5" s="43" t="s">
        <v>105</v>
      </c>
      <c r="AA5" s="43">
        <f>COUNTIF(Copie!Q14:Q44,0)</f>
        <v>0</v>
      </c>
    </row>
    <row r="6" spans="1:7" ht="12.75">
      <c r="A6" s="43">
        <f>IF(Copie!C18="","",Copie!C18)</f>
      </c>
      <c r="B6" s="43">
        <f>IF(COUNTIF(Copie!G18:L18,1)+COUNTIF(Copie!G18:L18,2)=0,"",COUNTIF(Copie!G18:L18,1)+COUNTIF(Copie!G18:L18,2))</f>
      </c>
      <c r="C6" s="43">
        <f>IF(COUNTIF(Copie!M18:P18,1)+COUNTIF(Copie!M18:P18,2)=0,"",COUNTIF(Copie!M18:P18,1)+COUNTIF(Copie!M18:P18,2))</f>
      </c>
      <c r="D6" s="41" t="s">
        <v>85</v>
      </c>
      <c r="E6" s="43">
        <f>COUNTIF(B2:B32,2)</f>
        <v>0</v>
      </c>
      <c r="F6" s="43" t="s">
        <v>86</v>
      </c>
      <c r="G6" s="43">
        <f>Copie!G8-SUM(G2:G5)</f>
        <v>0</v>
      </c>
    </row>
    <row r="7" spans="1:5" ht="12.75">
      <c r="A7" s="43">
        <f>IF(Copie!C19="","",Copie!C19)</f>
      </c>
      <c r="B7" s="43">
        <f>IF(COUNTIF(Copie!G19:L19,1)+COUNTIF(Copie!G19:L19,2)=0,"",COUNTIF(Copie!G19:L19,1)+COUNTIF(Copie!G19:L19,2))</f>
      </c>
      <c r="C7" s="43">
        <f>IF(COUNTIF(Copie!M19:P19,1)+COUNTIF(Copie!M19:P19,2)=0,"",COUNTIF(Copie!M19:P19,1)+COUNTIF(Copie!M19:P19,2))</f>
      </c>
      <c r="D7" s="41" t="s">
        <v>87</v>
      </c>
      <c r="E7" s="43">
        <f>COUNTIF(B2:B32,1)</f>
        <v>0</v>
      </c>
    </row>
    <row r="8" spans="1:5" ht="12.75">
      <c r="A8" s="43">
        <f>IF(Copie!C20="","",Copie!C20)</f>
      </c>
      <c r="B8" s="43">
        <f>IF(COUNTIF(Copie!G20:L20,1)+COUNTIF(Copie!G20:L20,2)=0,"",COUNTIF(Copie!G20:L20,1)+COUNTIF(Copie!G20:L20,2))</f>
      </c>
      <c r="C8" s="43">
        <f>IF(COUNTIF(Copie!M20:P20,1)+COUNTIF(Copie!M20:P20,2)=0,"",COUNTIF(Copie!M20:P20,1)+COUNTIF(Copie!M20:P20,2))</f>
      </c>
      <c r="D8" s="41" t="s">
        <v>88</v>
      </c>
      <c r="E8" s="43">
        <f>Copie!G8-SUM(E2:E7)</f>
        <v>0</v>
      </c>
    </row>
    <row r="9" spans="1:3" ht="12.75">
      <c r="A9" s="43">
        <f>IF(Copie!C21="","",Copie!C21)</f>
      </c>
      <c r="B9" s="43">
        <f>IF(COUNTIF(Copie!G21:L21,1)+COUNTIF(Copie!G21:L21,2)=0,"",COUNTIF(Copie!G21:L21,1)+COUNTIF(Copie!G21:L21,2))</f>
      </c>
      <c r="C9" s="43">
        <f>IF(COUNTIF(Copie!M21:P21,1)+COUNTIF(Copie!M21:P21,2)=0,"",COUNTIF(Copie!M21:P21,1)+COUNTIF(Copie!M21:P21,2))</f>
      </c>
    </row>
    <row r="10" spans="1:3" ht="12.75">
      <c r="A10" s="43">
        <f>IF(Copie!C22="","",Copie!C22)</f>
      </c>
      <c r="B10" s="43">
        <f>IF(COUNTIF(Copie!G22:L22,1)+COUNTIF(Copie!G22:L22,2)=0,"",COUNTIF(Copie!G22:L22,1)+COUNTIF(Copie!G22:L22,2))</f>
      </c>
      <c r="C10" s="43">
        <f>IF(COUNTIF(Copie!M22:P22,1)+COUNTIF(Copie!M22:P22,2)=0,"",COUNTIF(Copie!M22:P22,1)+COUNTIF(Copie!M22:P22,2))</f>
      </c>
    </row>
    <row r="11" spans="1:3" ht="12.75">
      <c r="A11" s="43">
        <f>IF(Copie!C23="","",Copie!C23)</f>
      </c>
      <c r="B11" s="43">
        <f>IF(COUNTIF(Copie!G23:L23,1)+COUNTIF(Copie!G23:L23,2)=0,"",COUNTIF(Copie!G23:L23,1)+COUNTIF(Copie!G23:L23,2))</f>
      </c>
      <c r="C11" s="43">
        <f>IF(COUNTIF(Copie!M23:P23,1)+COUNTIF(Copie!M23:P23,2)=0,"",COUNTIF(Copie!M23:P23,1)+COUNTIF(Copie!M23:P23,2))</f>
      </c>
    </row>
    <row r="12" spans="1:3" ht="12.75">
      <c r="A12" s="43">
        <f>IF(Copie!C24="","",Copie!C24)</f>
      </c>
      <c r="B12" s="43">
        <f>IF(COUNTIF(Copie!G24:L24,1)+COUNTIF(Copie!G24:L24,2)=0,"",COUNTIF(Copie!G24:L24,1)+COUNTIF(Copie!G24:L24,2))</f>
      </c>
      <c r="C12" s="43">
        <f>IF(COUNTIF(Copie!M24:P24,1)+COUNTIF(Copie!M24:P24,2)=0,"",COUNTIF(Copie!M24:P24,1)+COUNTIF(Copie!M24:P24,2))</f>
      </c>
    </row>
    <row r="13" spans="1:3" ht="12.75">
      <c r="A13" s="43">
        <f>IF(Copie!C25="","",Copie!C25)</f>
      </c>
      <c r="B13" s="43">
        <f>IF(COUNTIF(Copie!G25:L25,1)+COUNTIF(Copie!G25:L25,2)=0,"",COUNTIF(Copie!G25:L25,1)+COUNTIF(Copie!G25:L25,2))</f>
      </c>
      <c r="C13" s="43">
        <f>IF(COUNTIF(Copie!M25:P25,1)+COUNTIF(Copie!M25:P25,2)=0,"",COUNTIF(Copie!M25:P25,1)+COUNTIF(Copie!M25:P25,2))</f>
      </c>
    </row>
    <row r="14" spans="1:5" ht="12.75">
      <c r="A14" s="43">
        <f>IF(Copie!C26="","",Copie!C26)</f>
      </c>
      <c r="B14" s="43">
        <f>IF(COUNTIF(Copie!G26:L26,1)+COUNTIF(Copie!G26:L26,2)=0,"",COUNTIF(Copie!G26:L26,1)+COUNTIF(Copie!G26:L26,2))</f>
      </c>
      <c r="C14" s="43">
        <f>IF(COUNTIF(Copie!M26:P26,1)+COUNTIF(Copie!M26:P26,2)=0,"",COUNTIF(Copie!M26:P26,1)+COUNTIF(Copie!M26:P26,2))</f>
      </c>
      <c r="E14" s="44" t="s">
        <v>104</v>
      </c>
    </row>
    <row r="15" spans="1:3" ht="12.75">
      <c r="A15" s="43">
        <f>IF(Copie!C27="","",Copie!C27)</f>
      </c>
      <c r="B15" s="43">
        <f>IF(COUNTIF(Copie!G27:L27,1)+COUNTIF(Copie!G27:L27,2)=0,"",COUNTIF(Copie!G27:L27,1)+COUNTIF(Copie!G27:L27,2))</f>
      </c>
      <c r="C15" s="43">
        <f>IF(COUNTIF(Copie!M27:P27,1)+COUNTIF(Copie!M27:P27,2)=0,"",COUNTIF(Copie!M27:P27,1)+COUNTIF(Copie!M27:P27,2))</f>
      </c>
    </row>
    <row r="16" spans="1:3" ht="12.75">
      <c r="A16" s="43">
        <f>IF(Copie!C28="","",Copie!C28)</f>
      </c>
      <c r="B16" s="43">
        <f>IF(COUNTIF(Copie!G28:L28,1)+COUNTIF(Copie!G28:L28,2)=0,"",COUNTIF(Copie!G28:L28,1)+COUNTIF(Copie!G28:L28,2))</f>
      </c>
      <c r="C16" s="43">
        <f>IF(COUNTIF(Copie!M28:P28,1)+COUNTIF(Copie!M28:P28,2)=0,"",COUNTIF(Copie!M28:P28,1)+COUNTIF(Copie!M28:P28,2))</f>
      </c>
    </row>
    <row r="17" spans="1:3" ht="12.75">
      <c r="A17" s="43">
        <f>IF(Copie!C29="","",Copie!C29)</f>
      </c>
      <c r="B17" s="43">
        <f>IF(COUNTIF(Copie!G29:L29,1)+COUNTIF(Copie!G29:L29,2)=0,"",COUNTIF(Copie!G29:L29,1)+COUNTIF(Copie!G29:L29,2))</f>
      </c>
      <c r="C17" s="43">
        <f>IF(COUNTIF(Copie!M29:P29,1)+COUNTIF(Copie!M29:P29,2)=0,"",COUNTIF(Copie!M29:P29,1)+COUNTIF(Copie!M29:P29,2))</f>
      </c>
    </row>
    <row r="18" spans="1:3" ht="12.75">
      <c r="A18" s="43">
        <f>IF(Copie!C30="","",Copie!C30)</f>
      </c>
      <c r="B18" s="43">
        <f>IF(COUNTIF(Copie!G30:L30,1)+COUNTIF(Copie!G30:L30,2)=0,"",COUNTIF(Copie!G30:L30,1)+COUNTIF(Copie!G30:L30,2))</f>
      </c>
      <c r="C18" s="43">
        <f>IF(COUNTIF(Copie!M30:P30,1)+COUNTIF(Copie!M30:P30,2)=0,"",COUNTIF(Copie!M30:P30,1)+COUNTIF(Copie!M30:P30,2))</f>
      </c>
    </row>
    <row r="19" spans="1:3" ht="12.75">
      <c r="A19" s="43">
        <f>IF(Copie!C31="","",Copie!C31)</f>
      </c>
      <c r="B19" s="43">
        <f>IF(COUNTIF(Copie!G31:L31,1)+COUNTIF(Copie!G31:L31,2)=0,"",COUNTIF(Copie!G31:L31,1)+COUNTIF(Copie!G31:L31,2))</f>
      </c>
      <c r="C19" s="43">
        <f>IF(COUNTIF(Copie!M31:P31,1)+COUNTIF(Copie!M31:P31,2)=0,"",COUNTIF(Copie!M31:P31,1)+COUNTIF(Copie!M31:P31,2))</f>
      </c>
    </row>
    <row r="20" spans="1:3" ht="12.75">
      <c r="A20" s="43">
        <f>IF(Copie!C32="","",Copie!C32)</f>
      </c>
      <c r="B20" s="43">
        <f>IF(COUNTIF(Copie!G32:L32,1)+COUNTIF(Copie!G32:L32,2)=0,"",COUNTIF(Copie!G32:L32,1)+COUNTIF(Copie!G32:L32,2))</f>
      </c>
      <c r="C20" s="43">
        <f>IF(COUNTIF(Copie!M32:P32,1)+COUNTIF(Copie!M32:P32,2)=0,"",COUNTIF(Copie!M32:P32,1)+COUNTIF(Copie!M32:P32,2))</f>
      </c>
    </row>
    <row r="21" spans="1:3" ht="12.75">
      <c r="A21" s="43">
        <f>IF(Copie!C33="","",Copie!C33)</f>
      </c>
      <c r="B21" s="43">
        <f>IF(COUNTIF(Copie!G33:L33,1)+COUNTIF(Copie!G33:L33,2)=0,"",COUNTIF(Copie!G33:L33,1)+COUNTIF(Copie!G33:L33,2))</f>
      </c>
      <c r="C21" s="43">
        <f>IF(COUNTIF(Copie!M33:P33,1)+COUNTIF(Copie!M33:P33,2)=0,"",COUNTIF(Copie!M33:P33,1)+COUNTIF(Copie!M33:P33,2))</f>
      </c>
    </row>
    <row r="22" spans="1:3" ht="12.75">
      <c r="A22" s="43">
        <f>IF(Copie!C34="","",Copie!C34)</f>
      </c>
      <c r="B22" s="43">
        <f>IF(COUNTIF(Copie!G34:L34,1)+COUNTIF(Copie!G34:L34,2)=0,"",COUNTIF(Copie!G34:L34,1)+COUNTIF(Copie!G34:L34,2))</f>
      </c>
      <c r="C22" s="43">
        <f>IF(COUNTIF(Copie!M34:P34,1)+COUNTIF(Copie!M34:P34,2)=0,"",COUNTIF(Copie!M34:P34,1)+COUNTIF(Copie!M34:P34,2))</f>
      </c>
    </row>
    <row r="23" spans="1:3" ht="12.75">
      <c r="A23" s="43">
        <f>IF(Copie!C35="","",Copie!C35)</f>
      </c>
      <c r="B23" s="43">
        <f>IF(COUNTIF(Copie!G35:L35,1)+COUNTIF(Copie!G35:L35,2)=0,"",COUNTIF(Copie!G35:L35,1)+COUNTIF(Copie!G35:L35,2))</f>
      </c>
      <c r="C23" s="43">
        <f>IF(COUNTIF(Copie!M35:P35,1)+COUNTIF(Copie!M35:P35,2)=0,"",COUNTIF(Copie!M35:P35,1)+COUNTIF(Copie!M35:P35,2))</f>
      </c>
    </row>
    <row r="24" spans="1:3" ht="12.75">
      <c r="A24" s="43">
        <f>IF(Copie!C36="","",Copie!C36)</f>
      </c>
      <c r="B24" s="43">
        <f>IF(COUNTIF(Copie!G36:L36,1)+COUNTIF(Copie!G36:L36,2)=0,"",COUNTIF(Copie!G36:L36,1)+COUNTIF(Copie!G36:L36,2))</f>
      </c>
      <c r="C24" s="43">
        <f>IF(COUNTIF(Copie!M36:P36,1)+COUNTIF(Copie!M36:P36,2)=0,"",COUNTIF(Copie!M36:P36,1)+COUNTIF(Copie!M36:P36,2))</f>
      </c>
    </row>
    <row r="25" spans="1:3" ht="12.75">
      <c r="A25" s="43">
        <f>IF(Copie!C37="","",Copie!C37)</f>
      </c>
      <c r="B25" s="43">
        <f>IF(COUNTIF(Copie!G37:L37,1)+COUNTIF(Copie!G37:L37,2)=0,"",COUNTIF(Copie!G37:L37,1)+COUNTIF(Copie!G37:L37,2))</f>
      </c>
      <c r="C25" s="43">
        <f>IF(COUNTIF(Copie!M37:P37,1)+COUNTIF(Copie!M37:P37,2)=0,"",COUNTIF(Copie!M37:P37,1)+COUNTIF(Copie!M37:P37,2))</f>
      </c>
    </row>
    <row r="26" spans="1:3" ht="12.75">
      <c r="A26" s="43">
        <f>IF(Copie!C38="","",Copie!C38)</f>
      </c>
      <c r="B26" s="43">
        <f>IF(COUNTIF(Copie!G38:L38,1)+COUNTIF(Copie!G38:L38,2)=0,"",COUNTIF(Copie!G38:L38,1)+COUNTIF(Copie!G38:L38,2))</f>
      </c>
      <c r="C26" s="43">
        <f>IF(COUNTIF(Copie!M38:P38,1)+COUNTIF(Copie!M38:P38,2)=0,"",COUNTIF(Copie!M38:P38,1)+COUNTIF(Copie!M38:P38,2))</f>
      </c>
    </row>
    <row r="27" spans="1:3" ht="12.75">
      <c r="A27" s="43">
        <f>IF(Copie!C39="","",Copie!C39)</f>
      </c>
      <c r="B27" s="43">
        <f>IF(COUNTIF(Copie!G39:L39,1)+COUNTIF(Copie!G39:L39,2)=0,"",COUNTIF(Copie!G39:L39,1)+COUNTIF(Copie!G39:L39,2))</f>
      </c>
      <c r="C27" s="43">
        <f>IF(COUNTIF(Copie!M39:P39,1)+COUNTIF(Copie!M39:P39,2)=0,"",COUNTIF(Copie!M39:P39,1)+COUNTIF(Copie!M39:P39,2))</f>
      </c>
    </row>
    <row r="28" spans="1:3" ht="12.75">
      <c r="A28" s="43">
        <f>IF(Copie!C40="","",Copie!C40)</f>
      </c>
      <c r="B28" s="43">
        <f>IF(COUNTIF(Copie!G40:L40,1)+COUNTIF(Copie!G40:L40,2)=0,"",COUNTIF(Copie!G40:L40,1)+COUNTIF(Copie!G40:L40,2))</f>
      </c>
      <c r="C28" s="43">
        <f>IF(COUNTIF(Copie!M40:P40,1)+COUNTIF(Copie!M40:P40,2)=0,"",COUNTIF(Copie!M40:P40,1)+COUNTIF(Copie!M40:P40,2))</f>
      </c>
    </row>
    <row r="29" spans="1:3" ht="12.75">
      <c r="A29" s="43">
        <f>IF(Copie!C41="","",Copie!C41)</f>
      </c>
      <c r="B29" s="43">
        <f>IF(COUNTIF(Copie!G41:L41,1)+COUNTIF(Copie!G41:L41,2)=0,"",COUNTIF(Copie!G41:L41,1)+COUNTIF(Copie!G41:L41,2))</f>
      </c>
      <c r="C29" s="43">
        <f>IF(COUNTIF(Copie!M41:P41,1)+COUNTIF(Copie!M41:P41,2)=0,"",COUNTIF(Copie!M41:P41,1)+COUNTIF(Copie!M41:P41,2))</f>
      </c>
    </row>
    <row r="30" spans="1:3" ht="12.75">
      <c r="A30" s="43">
        <f>IF(Copie!C42="","",Copie!C42)</f>
      </c>
      <c r="B30" s="43">
        <f>IF(COUNTIF(Copie!G42:L42,1)+COUNTIF(Copie!G42:L42,2)=0,"",COUNTIF(Copie!G42:L42,1)+COUNTIF(Copie!G42:L42,2))</f>
      </c>
      <c r="C30" s="43">
        <f>IF(COUNTIF(Copie!M42:P42,1)+COUNTIF(Copie!M42:P42,2)=0,"",COUNTIF(Copie!M42:P42,1)+COUNTIF(Copie!M42:P42,2))</f>
      </c>
    </row>
    <row r="31" spans="1:3" ht="12.75">
      <c r="A31" s="43">
        <f>IF(Copie!C43="","",Copie!C43)</f>
      </c>
      <c r="B31" s="43">
        <f>IF(COUNTIF(Copie!G43:L43,1)+COUNTIF(Copie!G43:L43,2)=0,"",COUNTIF(Copie!G43:L43,1)+COUNTIF(Copie!G43:L43,2))</f>
      </c>
      <c r="C31" s="43">
        <f>IF(COUNTIF(Copie!M43:P43,1)+COUNTIF(Copie!M43:P43,2)=0,"",COUNTIF(Copie!M43:P43,1)+COUNTIF(Copie!M43:P43,2))</f>
      </c>
    </row>
    <row r="32" spans="1:3" ht="12.75">
      <c r="A32" s="43">
        <f>IF(Copie!C44="","",Copie!C44)</f>
      </c>
      <c r="B32" s="43">
        <f>IF(COUNTIF(Copie!G44:L44,1)+COUNTIF(Copie!G44:L44,2)=0,"",COUNTIF(Copie!G44:L44,1)+COUNTIF(Copie!G44:L44,2))</f>
      </c>
      <c r="C32" s="43">
        <f>IF(COUNTIF(Copie!M44:P44,1)+COUNTIF(Copie!M44:P44,2)=0,"",COUNTIF(Copie!M44:P44,1)+COUNTIF(Copie!M44:P44,2))</f>
      </c>
    </row>
    <row r="33" spans="1:27" s="42" customFormat="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</sheetData>
  <sheetProtection sheet="1" objects="1" scenarios="1"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 53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Caro</dc:creator>
  <cp:keywords/>
  <dc:description/>
  <cp:lastModifiedBy>Roland</cp:lastModifiedBy>
  <cp:lastPrinted>2013-04-11T12:38:23Z</cp:lastPrinted>
  <dcterms:created xsi:type="dcterms:W3CDTF">2008-01-07T07:16:52Z</dcterms:created>
  <dcterms:modified xsi:type="dcterms:W3CDTF">2016-05-10T12:17:49Z</dcterms:modified>
  <cp:category/>
  <cp:version/>
  <cp:contentType/>
  <cp:contentStatus/>
</cp:coreProperties>
</file>